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0" yWindow="60" windowWidth="19100" windowHeight="6800" activeTab="2"/>
  </bookViews>
  <sheets>
    <sheet name="Прил_1" sheetId="1" r:id="rId1"/>
    <sheet name="Прил_2" sheetId="2" r:id="rId2"/>
    <sheet name="Прил_5" sheetId="3" r:id="rId3"/>
  </sheets>
  <externalReferences>
    <externalReference r:id="rId4"/>
    <externalReference r:id="rId5"/>
  </externalReferences>
  <definedNames>
    <definedName name="rng_actions_01">[2]TEHSHEET!$X$3:$X$110</definedName>
    <definedName name="TABLE" localSheetId="1">Прил_2!$A$7:$F$43</definedName>
    <definedName name="TABLE" localSheetId="2">Прил_5!$A$8:$F$45</definedName>
    <definedName name="_xlnm.Print_Titles" localSheetId="1">Прил_2!$7:$7</definedName>
    <definedName name="_xlnm.Print_Titles" localSheetId="2">Прил_5!$8:$9</definedName>
    <definedName name="_xlnm.Print_Area" localSheetId="1">Прил_2!$A$1:$F$47</definedName>
    <definedName name="_xlnm.Print_Area" localSheetId="2">Прил_5!$A$1:$I$46</definedName>
  </definedNames>
  <calcPr calcId="124519" fullCalcOnLoad="1"/>
</workbook>
</file>

<file path=xl/calcChain.xml><?xml version="1.0" encoding="utf-8"?>
<calcChain xmlns="http://schemas.openxmlformats.org/spreadsheetml/2006/main">
  <c r="I18" i="3"/>
  <c r="H18"/>
  <c r="I17"/>
  <c r="H17"/>
  <c r="I16"/>
  <c r="H16"/>
  <c r="D43" i="2"/>
  <c r="F38"/>
  <c r="E38"/>
  <c r="F35"/>
  <c r="D35" s="1"/>
  <c r="D36" s="1"/>
  <c r="E35"/>
  <c r="F32"/>
  <c r="E32"/>
  <c r="D32"/>
  <c r="F31"/>
  <c r="E31"/>
  <c r="F30"/>
  <c r="E30"/>
  <c r="F29"/>
  <c r="E29"/>
  <c r="F27"/>
  <c r="F39" s="1"/>
  <c r="E27"/>
  <c r="E39" s="1"/>
  <c r="D27"/>
  <c r="D39" s="1"/>
  <c r="F25"/>
  <c r="F36" s="1"/>
  <c r="E25"/>
  <c r="E36" s="1"/>
  <c r="F24"/>
  <c r="E24"/>
  <c r="F21"/>
  <c r="F19"/>
  <c r="F18"/>
  <c r="D14"/>
  <c r="F12"/>
  <c r="E12"/>
  <c r="F10"/>
  <c r="F14" s="1"/>
  <c r="E10"/>
  <c r="E14" s="1"/>
  <c r="F9"/>
  <c r="E9"/>
  <c r="D9"/>
</calcChain>
</file>

<file path=xl/sharedStrings.xml><?xml version="1.0" encoding="utf-8"?>
<sst xmlns="http://schemas.openxmlformats.org/spreadsheetml/2006/main" count="207" uniqueCount="148">
  <si>
    <t>Приложение N 1</t>
  </si>
  <si>
    <t>к стандартам раскрытия информации</t>
  </si>
  <si>
    <t>субъектами оптового и розничных</t>
  </si>
  <si>
    <t>рынков электрической энергии,</t>
  </si>
  <si>
    <t xml:space="preserve">утв. постановлением Правительства РФ                                                               от 21 января 2004 г. № 24 
(в ред. от 17 сентября 2015 г.) 
утв. постановлением Правительства РФ                                                         от 21 января 2004 г. № 24 
(в ред. от 17 сентября 2015 г.) 
</t>
  </si>
  <si>
    <t>Предложение о размере цен (тарифов), долгосрочных параметров регулирования на осуществление деятельности по передаче электрической энергии на 2018 год                                                  Общества с ограниченной ответственностью "Артемовская электросетевая компания" (ООО "АЭСК")</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</si>
  <si>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</si>
  <si>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</si>
  <si>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</si>
  <si>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</si>
  <si>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</si>
  <si>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            (2016 г.)</t>
  </si>
  <si>
    <r>
      <t xml:space="preserve">Показатели, утвержденные 
на базовый период                            (2017 г.)  </t>
    </r>
    <r>
      <rPr>
        <vertAlign val="superscript"/>
        <sz val="12"/>
        <rFont val="Times New Roman"/>
        <family val="1"/>
        <charset val="204"/>
      </rPr>
      <t xml:space="preserve">1 </t>
    </r>
  </si>
  <si>
    <t>Предложения 
на расчетный период регулирования (2018 г)</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</si>
  <si>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</si>
  <si>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</si>
  <si>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</si>
  <si>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</si>
  <si>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</si>
  <si>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</si>
  <si>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</si>
  <si>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</si>
  <si>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</si>
  <si>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</si>
  <si>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</si>
  <si>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</si>
  <si>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</si>
  <si>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</si>
  <si>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</si>
  <si>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</si>
  <si>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</si>
  <si>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</si>
  <si>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</si>
  <si>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</si>
  <si>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</si>
  <si>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</si>
  <si>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</si>
  <si>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</si>
  <si>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</si>
  <si>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</si>
  <si>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</si>
  <si>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</si>
  <si>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</si>
  <si>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</si>
  <si>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</si>
  <si>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</si>
  <si>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</si>
  <si>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</si>
  <si>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</si>
  <si>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</si>
  <si>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</si>
  <si>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</si>
  <si>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</si>
  <si>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</si>
  <si>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</si>
  <si>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</si>
  <si>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</si>
  <si>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</si>
  <si>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</si>
  <si>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</si>
  <si>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</si>
  <si>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</si>
  <si>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</si>
  <si>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</si>
  <si>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</si>
  <si>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</si>
  <si>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</si>
  <si>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</si>
  <si>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Утверждена Приказом Департамента по тарифам Приморского края № 40/6 от 30.09.2015 г.</t>
  </si>
  <si>
    <t>Утверждена Приказом Департамента энергетики Приморского края № 45пр-38 от 08.08.2016 г.</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</si>
  <si>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</si>
  <si>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</si>
  <si>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</si>
  <si>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</si>
  <si>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</si>
  <si>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</si>
  <si>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</si>
  <si>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</si>
  <si>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</si>
  <si>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</si>
  <si>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</si>
  <si>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</si>
  <si>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</si>
  <si>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</si>
  <si>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</si>
  <si>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</si>
  <si>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</si>
  <si>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</si>
  <si>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</si>
  <si>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</si>
  <si>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</si>
  <si>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</si>
  <si>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</si>
  <si>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</si>
  <si>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</si>
  <si>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 (2016 год)</t>
  </si>
  <si>
    <t>Показатели, утвержденные на базовый период (2017 год)</t>
  </si>
  <si>
    <t>Предложения на расчетный период регулирования           (2018 г.)</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</si>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</sst>
</file>

<file path=xl/styles.xml><?xml version="1.0" encoding="utf-8"?>
<styleSheet xmlns="http://schemas.openxmlformats.org/spreadsheetml/2006/main">
  <numFmts count="2">
    <numFmt numFmtId="164" formatCode="_([$€]* #,##0.00_);_([$€]* \(#,##0.00\);_([$€]* &quot;-&quot;??_);_(@_)"/>
    <numFmt numFmtId="165" formatCode="_-* #,##0.00_р_._-;\-* #,##0.00_р_._-;_-* &quot;-&quot;??_р_._-;_-@_-"/>
  </numFmts>
  <fonts count="26">
    <font>
      <sz val="10"/>
      <name val="Arial"/>
      <family val="2"/>
      <charset val="204"/>
    </font>
    <font>
      <sz val="11"/>
      <color theme="1"/>
      <name val="Calibri"/>
      <family val="2"/>
      <charset val="204"/>
      <scheme val="minor"/>
    </font>
    <font>
      <sz val="10"/>
      <name val="Arial"/>
      <family val="2"/>
      <charset val="204"/>
    </font>
    <font>
      <sz val="11"/>
      <color indexed="8"/>
      <name val="Times New Roman"/>
      <family val="1"/>
      <charset val="204"/>
    </font>
    <font>
      <b/>
      <sz val="11"/>
      <color indexed="8"/>
      <name val="Times New Roman"/>
      <family val="1"/>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sz val="12"/>
      <color indexed="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name val="Times New Roman"/>
      <family val="1"/>
      <charset val="204"/>
    </font>
    <font>
      <vertAlign val="superscript"/>
      <sz val="11"/>
      <color indexed="8"/>
      <name val="Times New Roman"/>
      <family val="1"/>
      <charset val="204"/>
    </font>
    <font>
      <u/>
      <sz val="12"/>
      <color indexed="12"/>
      <name val="Times New Roman"/>
      <family val="2"/>
      <charset val="204"/>
    </font>
    <font>
      <u/>
      <sz val="12"/>
      <color theme="10"/>
      <name val="Times New Roman"/>
      <family val="2"/>
      <charset val="204"/>
    </font>
    <font>
      <b/>
      <sz val="14"/>
      <name val="Franklin Gothic Medium"/>
      <family val="2"/>
      <charset val="204"/>
    </font>
    <font>
      <b/>
      <sz val="9"/>
      <name val="Tahoma"/>
      <family val="2"/>
      <charset val="204"/>
    </font>
    <font>
      <sz val="12"/>
      <color theme="1"/>
      <name val="Times New Roman"/>
      <family val="2"/>
      <charset val="204"/>
    </font>
    <font>
      <sz val="8"/>
      <name val="Arial"/>
      <family val="2"/>
      <charset val="204"/>
    </font>
    <font>
      <sz val="8"/>
      <name val="Arial"/>
      <family val="2"/>
    </font>
    <font>
      <sz val="12"/>
      <color theme="1"/>
      <name val="Georgia"/>
      <family val="1"/>
      <charset val="204"/>
    </font>
    <font>
      <sz val="9"/>
      <name val="Tahoma"/>
      <family val="2"/>
      <charset val="204"/>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s>
  <cellStyleXfs count="52">
    <xf numFmtId="0" fontId="0" fillId="0" borderId="0"/>
    <xf numFmtId="0" fontId="5" fillId="0" borderId="0"/>
    <xf numFmtId="0" fontId="14" fillId="0" borderId="0"/>
    <xf numFmtId="164" fontId="2"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Border="0">
      <alignment horizontal="center" vertical="center" wrapText="1"/>
    </xf>
    <xf numFmtId="0" fontId="20" fillId="0" borderId="4" applyBorder="0">
      <alignment horizontal="center"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 fillId="0" borderId="0"/>
    <xf numFmtId="0" fontId="5" fillId="0" borderId="0"/>
    <xf numFmtId="0" fontId="14" fillId="0" borderId="0"/>
    <xf numFmtId="0" fontId="6" fillId="0" borderId="0"/>
    <xf numFmtId="0" fontId="5" fillId="0" borderId="0"/>
    <xf numFmtId="0" fontId="22" fillId="0" borderId="0">
      <alignment horizontal="left"/>
    </xf>
    <xf numFmtId="0" fontId="1" fillId="0" borderId="0"/>
    <xf numFmtId="0" fontId="5" fillId="0" borderId="0"/>
    <xf numFmtId="0" fontId="21" fillId="0" borderId="0"/>
    <xf numFmtId="0" fontId="21" fillId="0" borderId="0"/>
    <xf numFmtId="0" fontId="5" fillId="0" borderId="0"/>
    <xf numFmtId="0" fontId="1" fillId="0" borderId="0"/>
    <xf numFmtId="0" fontId="14" fillId="0" borderId="0"/>
    <xf numFmtId="0" fontId="2" fillId="0" borderId="0"/>
    <xf numFmtId="0" fontId="5" fillId="0" borderId="0"/>
    <xf numFmtId="0" fontId="5" fillId="0" borderId="0"/>
    <xf numFmtId="0" fontId="2" fillId="0" borderId="0"/>
    <xf numFmtId="0" fontId="2" fillId="0" borderId="0"/>
    <xf numFmtId="0" fontId="23"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9" fontId="14" fillId="0" borderId="0" applyFont="0" applyFill="0" applyBorder="0" applyAlignment="0" applyProtection="0"/>
    <xf numFmtId="0" fontId="24" fillId="0" borderId="0"/>
    <xf numFmtId="165" fontId="5" fillId="0" borderId="0" applyFont="0" applyFill="0" applyBorder="0" applyAlignment="0" applyProtection="0"/>
    <xf numFmtId="4" fontId="25" fillId="3" borderId="0" applyBorder="0">
      <alignment horizontal="right"/>
    </xf>
  </cellStyleXfs>
  <cellXfs count="52">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right" vertical="center" wrapText="1"/>
    </xf>
    <xf numFmtId="0" fontId="3" fillId="0" borderId="0" xfId="0" applyFont="1" applyAlignment="1">
      <alignment horizontal="right" wrapText="1"/>
    </xf>
    <xf numFmtId="0" fontId="4" fillId="0" borderId="0" xfId="0" applyFont="1" applyAlignment="1">
      <alignment horizontal="center" vertical="center" wrapText="1"/>
    </xf>
    <xf numFmtId="0" fontId="6" fillId="0" borderId="0" xfId="1" applyFont="1"/>
    <xf numFmtId="0" fontId="7" fillId="0" borderId="0" xfId="1" applyFont="1" applyAlignment="1">
      <alignment wrapText="1"/>
    </xf>
    <xf numFmtId="0" fontId="8" fillId="0" borderId="0" xfId="1" applyFont="1" applyAlignment="1">
      <alignment horizontal="center" wrapText="1"/>
    </xf>
    <xf numFmtId="0" fontId="8" fillId="0" borderId="0" xfId="1" applyFont="1" applyAlignment="1">
      <alignment horizontal="center"/>
    </xf>
    <xf numFmtId="0" fontId="6" fillId="2" borderId="1" xfId="1" applyFont="1" applyFill="1" applyBorder="1" applyAlignment="1">
      <alignment horizontal="center" vertical="center" wrapText="1"/>
    </xf>
    <xf numFmtId="0" fontId="6" fillId="0" borderId="0" xfId="1" applyFont="1" applyAlignment="1">
      <alignment horizontal="center" vertical="center" wrapText="1"/>
    </xf>
    <xf numFmtId="0" fontId="6" fillId="0" borderId="1" xfId="1" applyFont="1" applyBorder="1" applyAlignment="1">
      <alignment horizontal="center" vertical="top" wrapText="1"/>
    </xf>
    <xf numFmtId="0" fontId="6" fillId="0" borderId="1" xfId="1" applyFont="1" applyBorder="1" applyAlignment="1">
      <alignment horizontal="left" vertical="top" wrapText="1"/>
    </xf>
    <xf numFmtId="0" fontId="6" fillId="0" borderId="1" xfId="1" applyFont="1" applyBorder="1" applyAlignment="1">
      <alignment horizontal="center" vertical="center" wrapText="1"/>
    </xf>
    <xf numFmtId="0" fontId="6" fillId="0" borderId="1" xfId="1" applyFont="1" applyBorder="1" applyAlignment="1">
      <alignment horizontal="center" vertical="top"/>
    </xf>
    <xf numFmtId="0" fontId="6" fillId="0" borderId="0" xfId="1" applyFont="1" applyAlignment="1">
      <alignment vertical="top"/>
    </xf>
    <xf numFmtId="4" fontId="6" fillId="0" borderId="1" xfId="1" applyNumberFormat="1" applyFont="1" applyBorder="1" applyAlignment="1">
      <alignment horizontal="center" vertical="top"/>
    </xf>
    <xf numFmtId="4" fontId="6" fillId="0" borderId="1" xfId="1" applyNumberFormat="1" applyFont="1" applyFill="1" applyBorder="1" applyAlignment="1">
      <alignment horizontal="center" vertical="top"/>
    </xf>
    <xf numFmtId="4" fontId="10" fillId="0" borderId="1" xfId="1" applyNumberFormat="1" applyFont="1" applyBorder="1" applyAlignment="1">
      <alignment horizontal="center" vertical="top"/>
    </xf>
    <xf numFmtId="4" fontId="6" fillId="0" borderId="1" xfId="1" applyNumberFormat="1" applyFont="1" applyBorder="1" applyAlignment="1">
      <alignment horizontal="center" vertical="center"/>
    </xf>
    <xf numFmtId="0" fontId="6" fillId="0" borderId="1" xfId="1" applyFont="1" applyBorder="1" applyAlignment="1">
      <alignment horizontal="center" wrapText="1"/>
    </xf>
    <xf numFmtId="0" fontId="6" fillId="2" borderId="1" xfId="1" applyFont="1" applyFill="1" applyBorder="1" applyAlignment="1">
      <alignment horizontal="left" wrapText="1"/>
    </xf>
    <xf numFmtId="0" fontId="6" fillId="2" borderId="1" xfId="1" applyFont="1" applyFill="1" applyBorder="1" applyAlignment="1">
      <alignment horizontal="center" vertical="center"/>
    </xf>
    <xf numFmtId="0" fontId="6" fillId="0" borderId="0" xfId="1" applyFont="1" applyAlignment="1"/>
    <xf numFmtId="0" fontId="6" fillId="2" borderId="1" xfId="1" applyFont="1" applyFill="1" applyBorder="1" applyAlignment="1">
      <alignment horizontal="left" vertical="top" wrapText="1"/>
    </xf>
    <xf numFmtId="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top"/>
    </xf>
    <xf numFmtId="0" fontId="6" fillId="2" borderId="2" xfId="1" applyFont="1" applyFill="1" applyBorder="1" applyAlignment="1">
      <alignment vertical="top" wrapText="1"/>
    </xf>
    <xf numFmtId="0" fontId="6" fillId="2" borderId="3" xfId="1" applyFont="1" applyFill="1" applyBorder="1" applyAlignment="1">
      <alignment vertical="top" wrapText="1"/>
    </xf>
    <xf numFmtId="0" fontId="6" fillId="0" borderId="1" xfId="1" applyFont="1" applyBorder="1" applyAlignment="1">
      <alignment horizontal="center" vertical="center"/>
    </xf>
    <xf numFmtId="0" fontId="6"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1" fillId="0" borderId="1" xfId="1" applyFont="1" applyBorder="1" applyAlignment="1">
      <alignment horizontal="left" vertical="top" wrapText="1"/>
    </xf>
    <xf numFmtId="3" fontId="6" fillId="0" borderId="1" xfId="1" applyNumberFormat="1" applyFont="1" applyBorder="1" applyAlignment="1">
      <alignment horizontal="center" vertical="top"/>
    </xf>
    <xf numFmtId="2" fontId="6" fillId="0" borderId="1" xfId="1" applyNumberFormat="1" applyFont="1" applyBorder="1" applyAlignment="1">
      <alignment horizontal="center" vertical="center"/>
    </xf>
    <xf numFmtId="3" fontId="6" fillId="0" borderId="1" xfId="1" applyNumberFormat="1" applyFont="1" applyBorder="1" applyAlignment="1">
      <alignment horizontal="center" vertical="center" wrapText="1"/>
    </xf>
    <xf numFmtId="0" fontId="12" fillId="0" borderId="0" xfId="1" applyFont="1"/>
    <xf numFmtId="0" fontId="7" fillId="0" borderId="0" xfId="1" applyFont="1"/>
    <xf numFmtId="0" fontId="7" fillId="0" borderId="0" xfId="1" applyFont="1" applyAlignment="1">
      <alignment horizontal="left" wrapText="1" indent="3"/>
    </xf>
    <xf numFmtId="0" fontId="3" fillId="0" borderId="1" xfId="2" applyFont="1" applyBorder="1" applyAlignment="1">
      <alignment horizontal="center" vertical="center" wrapText="1"/>
    </xf>
    <xf numFmtId="0" fontId="15" fillId="0" borderId="0" xfId="1" applyFont="1" applyAlignment="1">
      <alignment horizontal="center" vertical="center" wrapText="1"/>
    </xf>
    <xf numFmtId="0" fontId="3" fillId="0" borderId="1" xfId="2" applyFont="1" applyBorder="1" applyAlignment="1">
      <alignment horizontal="center" vertical="center" wrapText="1"/>
    </xf>
    <xf numFmtId="0" fontId="15" fillId="0" borderId="0" xfId="1" applyFont="1" applyAlignment="1">
      <alignment vertical="top"/>
    </xf>
    <xf numFmtId="0" fontId="3" fillId="0" borderId="1" xfId="2" applyFont="1" applyBorder="1" applyAlignment="1">
      <alignment horizontal="center" vertical="top" wrapText="1"/>
    </xf>
    <xf numFmtId="0" fontId="3" fillId="0" borderId="1" xfId="2" applyFont="1" applyBorder="1" applyAlignment="1">
      <alignment horizontal="left" vertical="top" wrapText="1"/>
    </xf>
    <xf numFmtId="0" fontId="3" fillId="0" borderId="1" xfId="2" applyFont="1" applyBorder="1" applyAlignment="1">
      <alignment horizontal="center" vertical="center"/>
    </xf>
    <xf numFmtId="4" fontId="3" fillId="0" borderId="1" xfId="2" applyNumberFormat="1" applyFont="1" applyBorder="1" applyAlignment="1">
      <alignment horizontal="center" vertical="center"/>
    </xf>
    <xf numFmtId="2" fontId="3" fillId="0" borderId="1" xfId="2" applyNumberFormat="1" applyFont="1" applyBorder="1" applyAlignment="1">
      <alignment horizontal="center" vertical="center"/>
    </xf>
    <xf numFmtId="0" fontId="12" fillId="0" borderId="1" xfId="1" applyFont="1" applyBorder="1"/>
    <xf numFmtId="0" fontId="7" fillId="0" borderId="1" xfId="1" applyFont="1" applyBorder="1"/>
  </cellXfs>
  <cellStyles count="52">
    <cellStyle name="Euro" xfId="3"/>
    <cellStyle name="Гиперссылка 2" xfId="4"/>
    <cellStyle name="Гиперссылка 3" xfId="5"/>
    <cellStyle name="Заголовок" xfId="6"/>
    <cellStyle name="ЗаголовокСтолбца" xfId="7"/>
    <cellStyle name="Обычный" xfId="0" builtinId="0"/>
    <cellStyle name="Обычный 10" xfId="1"/>
    <cellStyle name="Обычный 10 2" xfId="8"/>
    <cellStyle name="Обычный 10 3" xfId="9"/>
    <cellStyle name="Обычный 11" xfId="10"/>
    <cellStyle name="Обычный 11 2" xfId="11"/>
    <cellStyle name="Обычный 11 3" xfId="12"/>
    <cellStyle name="Обычный 12" xfId="13"/>
    <cellStyle name="Обычный 13" xfId="14"/>
    <cellStyle name="Обычный 2" xfId="15"/>
    <cellStyle name="Обычный 2 16" xfId="16"/>
    <cellStyle name="Обычный 2 2" xfId="17"/>
    <cellStyle name="Обычный 2 2 2" xfId="18"/>
    <cellStyle name="Обычный 2 2 3" xfId="19"/>
    <cellStyle name="Обычный 2 3" xfId="20"/>
    <cellStyle name="Обычный 2 3 2" xfId="21"/>
    <cellStyle name="Обычный 2_ПЛАН 2015_для направления в РЭК" xfId="22"/>
    <cellStyle name="Обычный 3" xfId="23"/>
    <cellStyle name="Обычный 3 2" xfId="24"/>
    <cellStyle name="Обычный 3 3" xfId="25"/>
    <cellStyle name="Обычный 4" xfId="26"/>
    <cellStyle name="Обычный 4 2" xfId="27"/>
    <cellStyle name="Обычный 4 2 2" xfId="28"/>
    <cellStyle name="Обычный 4 2 3" xfId="29"/>
    <cellStyle name="Обычный 4 3" xfId="30"/>
    <cellStyle name="Обычный 4 4" xfId="31"/>
    <cellStyle name="Обычный 4_Амортизация_1" xfId="32"/>
    <cellStyle name="Обычный 5" xfId="33"/>
    <cellStyle name="Обычный 5 2" xfId="34"/>
    <cellStyle name="Обычный 5 3" xfId="35"/>
    <cellStyle name="Обычный 5 4" xfId="36"/>
    <cellStyle name="Обычный 5_Амортизация_1" xfId="37"/>
    <cellStyle name="Обычный 6" xfId="38"/>
    <cellStyle name="Обычный 6 2" xfId="39"/>
    <cellStyle name="Обычный 6 3" xfId="40"/>
    <cellStyle name="Обычный 7" xfId="41"/>
    <cellStyle name="Обычный 7 2" xfId="42"/>
    <cellStyle name="Обычный 7 3" xfId="43"/>
    <cellStyle name="Обычный 8" xfId="44"/>
    <cellStyle name="Обычный 8 2" xfId="45"/>
    <cellStyle name="Обычный 8 3" xfId="46"/>
    <cellStyle name="Обычный 9" xfId="47"/>
    <cellStyle name="Обычный_стр.1_5" xfId="2"/>
    <cellStyle name="Процентный 2" xfId="48"/>
    <cellStyle name="Стиль 1" xfId="49"/>
    <cellStyle name="Финансовый 2" xfId="50"/>
    <cellStyle name="Формула" xfId="5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95;&#1077;&#1090;_&#1053;&#1042;&#1042;_&#1090;&#1072;&#1088;&#1080;&#1092;_2018_&#1044;&#1058;_&#1055;&#105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ed_economist\&#1086;&#1073;&#1084;&#1077;&#1085;\Users\MorozovaEA\Documents\&#1048;&#1085;&#1074;&#1077;&#1089;&#1090;%20&#1087;&#1088;&#1086;&#1075;&#1088;&#1072;&#1084;&#1084;&#1072;\2016\4%20&#1082;&#1074;\IST.FIN.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_1"/>
      <sheetName val="Прил_2"/>
      <sheetName val="Прил_5"/>
      <sheetName val="Расчет_тарифа"/>
      <sheetName val="Смета "/>
      <sheetName val="Долгосрочные_пар"/>
      <sheetName val="У.Е."/>
      <sheetName val="Расчет_ПР"/>
      <sheetName val="НПР"/>
      <sheetName val="1_Амортиз"/>
      <sheetName val="1.1_сущ ОС"/>
      <sheetName val="1.2_ввод ОС "/>
      <sheetName val="2_Налог_на_им"/>
      <sheetName val="3_Налог на прибыль"/>
      <sheetName val="4_Экология"/>
      <sheetName val="5_Аренда"/>
    </sheetNames>
    <sheetDataSet>
      <sheetData sheetId="0"/>
      <sheetData sheetId="1"/>
      <sheetData sheetId="2"/>
      <sheetData sheetId="3">
        <row r="6">
          <cell r="D6">
            <v>262588.79430796538</v>
          </cell>
          <cell r="M6">
            <v>297.27256018540044</v>
          </cell>
        </row>
        <row r="7">
          <cell r="D7">
            <v>307139.19055592763</v>
          </cell>
          <cell r="M7">
            <v>328.17844939402238</v>
          </cell>
        </row>
        <row r="8">
          <cell r="C8">
            <v>64.786000000000001</v>
          </cell>
          <cell r="F8">
            <v>14.869973581163773</v>
          </cell>
          <cell r="G8">
            <v>67863.199999999997</v>
          </cell>
          <cell r="H8">
            <v>388514.20799999998</v>
          </cell>
          <cell r="L8">
            <v>2.0271409999999999</v>
          </cell>
        </row>
        <row r="12">
          <cell r="B12">
            <v>768.25048053464968</v>
          </cell>
        </row>
        <row r="13">
          <cell r="B13">
            <v>859.66399093445602</v>
          </cell>
        </row>
      </sheetData>
      <sheetData sheetId="4">
        <row r="11">
          <cell r="C11">
            <v>20781.849999999999</v>
          </cell>
          <cell r="D11">
            <v>21550.778449999994</v>
          </cell>
        </row>
        <row r="16">
          <cell r="C16">
            <v>58202.770000000004</v>
          </cell>
          <cell r="D16">
            <v>60356.272490000003</v>
          </cell>
        </row>
        <row r="17">
          <cell r="C17">
            <v>152</v>
          </cell>
          <cell r="D17">
            <v>152</v>
          </cell>
        </row>
        <row r="35">
          <cell r="C35">
            <v>89841.96</v>
          </cell>
          <cell r="D35">
            <v>93166.112519999995</v>
          </cell>
        </row>
        <row r="43">
          <cell r="C43">
            <v>3510.95</v>
          </cell>
          <cell r="D43">
            <v>4583.5251650000009</v>
          </cell>
        </row>
        <row r="48">
          <cell r="C48">
            <v>13166.74</v>
          </cell>
          <cell r="D48">
            <v>18334.100660000004</v>
          </cell>
        </row>
        <row r="50">
          <cell r="C50">
            <v>13166.74</v>
          </cell>
          <cell r="D50">
            <v>18334.100660000004</v>
          </cell>
        </row>
        <row r="52">
          <cell r="C52">
            <v>15490.45</v>
          </cell>
          <cell r="D52">
            <v>60929.520000000004</v>
          </cell>
        </row>
        <row r="53">
          <cell r="C53">
            <v>57549.73</v>
          </cell>
          <cell r="D53">
            <v>126100.77</v>
          </cell>
        </row>
        <row r="54">
          <cell r="C54">
            <v>-1004.58</v>
          </cell>
          <cell r="D54">
            <v>841.34699999999998</v>
          </cell>
        </row>
        <row r="56">
          <cell r="C56">
            <v>146387.11000000002</v>
          </cell>
          <cell r="D56">
            <v>220108.22951999999</v>
          </cell>
        </row>
      </sheetData>
      <sheetData sheetId="5"/>
      <sheetData sheetId="6"/>
      <sheetData sheetId="7">
        <row r="7">
          <cell r="C7">
            <v>7481.2237999999998</v>
          </cell>
          <cell r="D7">
            <v>7548.125</v>
          </cell>
        </row>
      </sheetData>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UpdTemplMain"/>
      <sheetName val="modHelp"/>
      <sheetName val="modChange"/>
      <sheetName val="modPROV"/>
      <sheetName val="Инструкция"/>
      <sheetName val="Обновление"/>
      <sheetName val="Лог обновления"/>
      <sheetName val="Титульный"/>
      <sheetName val="Факт"/>
      <sheetName val="План"/>
      <sheetName val="Комментарии"/>
      <sheetName val="Проверка"/>
      <sheetName val="et_union_h"/>
      <sheetName val="TEHSHEET"/>
      <sheetName val="AllSheetsInThisWorkbook"/>
      <sheetName val="EVENTS"/>
      <sheetName val="REESTR_ORG"/>
      <sheetName val="REESTR_TEMP"/>
      <sheetName val="REESTR"/>
      <sheetName val="modButtonClick"/>
      <sheetName val="modFrmCalend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X3" t="str">
            <v>Повышение энергоэффективности при производстве тепловой и электрической энергии:</v>
          </cell>
        </row>
        <row r="4">
          <cell r="X4" t="str">
            <v>- применение рекуперативных и регенеративных горелок (позволяют подогревать подаваемый в камеру горения воздух за счет утилизации тепла отводимых газов)</v>
          </cell>
        </row>
        <row r="5">
          <cell r="X5" t="str">
            <v>- автоматизация режимов горения (поддержание оптимального соотношения топливо-воздух)</v>
          </cell>
        </row>
        <row r="6">
          <cell r="X6" t="str">
            <v>- применение беспламенного объемного сжигания, технология HiTAK</v>
          </cell>
        </row>
        <row r="7">
          <cell r="X7" t="str">
            <v>- сжигание твердого топлива в кипящем слое</v>
          </cell>
        </row>
        <row r="8">
          <cell r="X8" t="str">
            <v>- рекуперация тепла отводимых газов системы дымоудаления, подогрев исходной воды или приточного воздуха</v>
          </cell>
        </row>
        <row r="9">
          <cell r="X9" t="str">
            <v>- минимизация величины продувки котла</v>
          </cell>
        </row>
        <row r="10">
          <cell r="X10" t="str">
            <v>- надстройка действующих водогрейных или паровых котлов газотурбинными установками</v>
          </cell>
        </row>
        <row r="11">
          <cell r="X11" t="str">
            <v>- магнитострикционная очистка внутренних поверхностей котлов от накипи</v>
          </cell>
        </row>
        <row r="12">
          <cell r="X12" t="str">
            <v>- устранение присосов воздуха в газоходах и обмуровках через трещины и неплотности</v>
          </cell>
        </row>
        <row r="13">
          <cell r="X13" t="str">
            <v>- сбор и возврат конденсата в котел</v>
          </cell>
        </row>
        <row r="14">
          <cell r="X14" t="str">
            <v>- применение экономайзеров для предварительного подогрева питательной воды в деаэраторах</v>
          </cell>
        </row>
        <row r="15">
          <cell r="X15" t="str">
            <v>- повторное использование выпара в котлоагрегатах, применение пароструйных инжекторов</v>
          </cell>
        </row>
        <row r="16">
          <cell r="X16" t="str">
            <v>- применение обоснованных режимов снижения температуры теплоносителя</v>
          </cell>
        </row>
        <row r="17">
          <cell r="X17" t="str">
            <v>- использование энергии выделяющейся при снижении давления магистрального газа для выработки электрической и тепловой энергии</v>
          </cell>
        </row>
        <row r="18">
          <cell r="X18" t="str">
            <v>- когенерация, Совместная выработка тепловой и электрической энергии</v>
          </cell>
        </row>
        <row r="19">
          <cell r="X19" t="str">
            <v>- реконструкция котельный в мини-ТЭЦ с надстройкой ГТУ</v>
          </cell>
        </row>
        <row r="20">
          <cell r="X20" t="str">
            <v>- тригенерация, совместная выработка электрической, тепловой энергии, холода</v>
          </cell>
        </row>
        <row r="21">
          <cell r="X21" t="str">
            <v>- компенсация реактивной мощности на уровне объекта</v>
          </cell>
        </row>
        <row r="22">
          <cell r="X22" t="str">
            <v>Повышение энергоэффективности тепловых сетей:</v>
          </cell>
        </row>
        <row r="23">
          <cell r="X23" t="str">
            <v>- оптимизация сечения трубопроводов при перекладке</v>
          </cell>
        </row>
        <row r="24">
          <cell r="X24" t="str">
            <v>- прокладка трубопроводов "труба в трубе" с пенополиуретаной изоляцией</v>
          </cell>
        </row>
        <row r="25">
          <cell r="X25" t="str">
            <v>- замена изоляции минераловатой на пенополиуретановую с металлическими отражателями</v>
          </cell>
        </row>
        <row r="26">
          <cell r="X26" t="str">
            <v>- замена металлических труб на асбоцементные</v>
          </cell>
        </row>
        <row r="27">
          <cell r="X27" t="str">
            <v>- электрохимическая защита металлических трубопроводов</v>
          </cell>
        </row>
        <row r="28">
          <cell r="X28" t="str">
            <v>- применение систем дистанционной диагностики состояния трубопроводов</v>
          </cell>
        </row>
        <row r="29">
          <cell r="X29" t="str">
            <v>- применение обоснованных режимов снижения температуры теплоносителя</v>
          </cell>
        </row>
        <row r="30">
          <cell r="X30" t="str">
            <v>- исключение подсоса грунтовых и сточных вод в подземные теплотрассы</v>
          </cell>
        </row>
        <row r="31">
          <cell r="X31" t="str">
            <v>- замена малоэффективных кожухотрубных теплообменников на ЦТП на пластинчатые, устранение течей</v>
          </cell>
        </row>
        <row r="32">
          <cell r="X32" t="str">
            <v>- установка частотно регулируемых приводов для поддержания оптимального давления в сетях (экономия электроэнергии 20-25% и снижение аварийности)</v>
          </cell>
        </row>
        <row r="33">
          <cell r="X33" t="str">
            <v>- закрытие малоэффективных и ненагруженных котельных</v>
          </cell>
        </row>
        <row r="34">
          <cell r="X34" t="str">
            <v>- проведение мероприятий по оптимизации тепловых режимов здания ЦТП и вторичному использованию тепла обратной сетевой воды и вытяжной вентиляции,</v>
          </cell>
        </row>
        <row r="35">
          <cell r="X35" t="str">
            <v>- установка регулируемых вентилей на подаче тепла на нагруженные участки теплотрасс</v>
          </cell>
        </row>
        <row r="36">
          <cell r="X36" t="str">
            <v>- использование мобильных измерительных комплексов для диагностики состояния и подачи тепла, а так же для регулирования отпуска тепла</v>
          </cell>
        </row>
        <row r="37">
          <cell r="X37" t="str">
            <v>- внедрение кустовых автоматизированных комплексов диспетчеризации ЦТП</v>
          </cell>
        </row>
        <row r="38">
          <cell r="X38" t="str">
            <v>- комплексная гидравлическая балансировка теплосетей</v>
          </cell>
        </row>
        <row r="39">
          <cell r="X39" t="str">
            <v>Повышение энергоэффективности электрических сетей и системы освещения:</v>
          </cell>
        </row>
        <row r="40">
          <cell r="X40" t="str">
            <v>- исключение недогруза трансформаторов (менее 30%)</v>
          </cell>
        </row>
        <row r="41">
          <cell r="X41" t="str">
            <v>- исключение перегруза трансформаторов</v>
          </cell>
        </row>
        <row r="42">
          <cell r="X42" t="str">
            <v>- исключение перегруза длинных участков распределительных сетей</v>
          </cell>
        </row>
        <row r="43">
          <cell r="X43" t="str">
            <v>- установка компенсаторов реактивной мощности у потребителей</v>
          </cell>
        </row>
        <row r="44">
          <cell r="X44" t="str">
            <v>- внедрение распределенной энергетической сетки для компенсации реактивной мощности</v>
          </cell>
        </row>
        <row r="45">
          <cell r="X45" t="str">
            <v>- исключение утечек тока на подземных магистралях</v>
          </cell>
        </row>
        <row r="46">
          <cell r="X46" t="str">
            <v>- своевременная замена изоляторов на ЛЭП</v>
          </cell>
        </row>
        <row r="47">
          <cell r="X47" t="str">
            <v>- повышение качества электрической энергии (применение экранирования, энергосберегающей системы FORCE)</v>
          </cell>
        </row>
        <row r="48">
          <cell r="X48" t="str">
            <v>- увеличение загрузки асинхронных двигателей (нагрузка должна быть более 50%)</v>
          </cell>
        </row>
        <row r="49">
          <cell r="X49" t="str">
            <v>- применение автоматических переключателей с соединения "треугольник" на соединение "звезда" при малонагруженных режимах</v>
          </cell>
        </row>
        <row r="50">
          <cell r="X50" t="str">
            <v>- замена асинхронных двигателей синхронными</v>
          </cell>
        </row>
        <row r="51">
          <cell r="X51" t="str">
            <v>- применение частотно регулируемых приводов в системах вентиляции энергообъектов сетей</v>
          </cell>
        </row>
        <row r="52">
          <cell r="X52" t="str">
            <v>- разработка энергобаланса сетей и постоянная оценка режимов электропотребления для снижения нерациональных энергозатрат</v>
          </cell>
        </row>
        <row r="53">
          <cell r="X53" t="str">
            <v>- проведение мероприятий по внедрению системы энергоэффективного освещения (замена ламп накаливания на люминесцентные и светодиодные, промывка окон, окраска стен в светлые тона)</v>
          </cell>
        </row>
        <row r="54">
          <cell r="X54" t="str">
            <v>Повышение энергоэффективности систем водоснабжения:</v>
          </cell>
        </row>
        <row r="55">
          <cell r="X55" t="str">
            <v>- сокращение использование воды на собственные нужды в водозаборных станциях</v>
          </cell>
        </row>
        <row r="56">
          <cell r="X56" t="str">
            <v>- внедрение систем водооборота на водозаборах</v>
          </cell>
        </row>
        <row r="57">
          <cell r="X57" t="str">
            <v>- оптимизация режимов промывки фильтров</v>
          </cell>
        </row>
        <row r="58">
          <cell r="X58" t="str">
            <v>- применение технологии водо-воздушной промывки</v>
          </cell>
        </row>
        <row r="59">
          <cell r="X59" t="str">
            <v>- установка на раструбные соединения ремонтных комплектов (придают раструбу высокую степень герметичности)</v>
          </cell>
        </row>
        <row r="60">
          <cell r="X60" t="str">
            <v>- использование частотно регулируемых приводов на насосах тепловых пунктов, насосных станциях</v>
          </cell>
        </row>
        <row r="61">
          <cell r="X61" t="str">
            <v>- замена металлических труб на полиэтиленовые (сокращение потерь на поддержание избыточного давления в закодированных трубах)</v>
          </cell>
        </row>
        <row r="62">
          <cell r="X62" t="str">
            <v>- применение систем электрохимической защиты стальных трубороводов</v>
          </cell>
        </row>
        <row r="63">
          <cell r="X63" t="str">
            <v>- внедрение современной запорно-регулирующей и предохранительной арматуры</v>
          </cell>
        </row>
        <row r="64">
          <cell r="X64" t="str">
            <v>- применение сильфонных компенсаторов гидравлических ударов</v>
          </cell>
        </row>
        <row r="65">
          <cell r="X65" t="str">
            <v>- санация ветхих участков водопроводных сетей</v>
          </cell>
        </row>
        <row r="66">
          <cell r="X66" t="str">
            <v>- оптимизация работы системы водоснабжения, диспетчеризация и автоматизация управления сетями</v>
          </cell>
        </row>
        <row r="67">
          <cell r="X67" t="str">
            <v>- установка на ответвлениях сети датчиков и регуляторов сетевого давления</v>
          </cell>
        </row>
        <row r="68">
          <cell r="X68" t="str">
            <v>- изменение схемы централизованного ГВС из циркуляционного в циркуляционно-повысительную</v>
          </cell>
        </row>
        <row r="69">
          <cell r="X69" t="str">
            <v>- установка технологических водомеров на проблемных ответвлениях</v>
          </cell>
        </row>
        <row r="70">
          <cell r="X70" t="str">
            <v>"Нетрадиционные" способы энергосбережения:</v>
          </cell>
        </row>
        <row r="71">
          <cell r="X71" t="str">
            <v>- использование тепла пластовых вод и геотермальных источников для отопления и ГВС</v>
          </cell>
        </row>
        <row r="72">
          <cell r="X72" t="str">
            <v>- использование солнечных коллекторов для дополнительного горячего водоснабжения и отопления зданий</v>
          </cell>
        </row>
        <row r="73">
          <cell r="X73" t="str">
            <v>- создание системы сезонного и суточного аккумулирование тепла</v>
          </cell>
        </row>
        <row r="74">
          <cell r="X74" t="str">
            <v>- использование пароструйных инжекторов в качестве эффективных теплообменников при утилизации низкопотенциального тепла мятого пара</v>
          </cell>
        </row>
        <row r="75">
          <cell r="X75" t="str">
            <v>- использование пароструйных инжекторов в замен циркуляционных насосов</v>
          </cell>
        </row>
        <row r="76">
          <cell r="X76" t="str">
            <v>- использование тепловых насосов для отопления и ГВС с извлечением низкопотенциального тепла из канализационных стоков и сбросов промышленных вод</v>
          </cell>
        </row>
        <row r="77">
          <cell r="X77" t="str">
            <v>- использование тепловых насосов для отопления и ГВС с извлечением низкопотенциального тепла из тепла подвальных помещений зданий</v>
          </cell>
        </row>
        <row r="78">
          <cell r="X78" t="str">
            <v>- использование тепловых насосов для отопления и ГВС с извлечением низкопотенциального тепла из тепла солнечных коллекторов</v>
          </cell>
        </row>
        <row r="79">
          <cell r="X79" t="str">
            <v>- использование тепловых насосов для отопления и ГВС с извлечением низкопотенциального тепла из теплого выхлопа вытяжной вентиляции</v>
          </cell>
        </row>
        <row r="80">
          <cell r="X80" t="str">
            <v>- использование тепловых насосов для отопления и ГВС с извлечением низкопотенциального тепла из обратной сетевой воды системы отопления</v>
          </cell>
        </row>
        <row r="81">
          <cell r="X81" t="str">
            <v>- использование тепловых насосов для отопления и ГВС с извлечением низкопотенциального тепла из воды моря и открытых водоемов</v>
          </cell>
        </row>
        <row r="82">
          <cell r="X82" t="str">
            <v>- применение газогенераторных установок для замещения природного газа и теплоснабжения</v>
          </cell>
        </row>
        <row r="83">
          <cell r="X83" t="str">
            <v>- использование шахтного метана</v>
          </cell>
        </row>
        <row r="84">
          <cell r="X84" t="str">
            <v>- производство пелет, торфобрикетов и их использование для газогенерации и отопления</v>
          </cell>
        </row>
        <row r="85">
          <cell r="X85" t="str">
            <v>- использование систем распределенной энергетики для организации теплоснабжения населенных пунктов</v>
          </cell>
        </row>
        <row r="86">
          <cell r="X86" t="str">
            <v>- использование мусоросжигающих заводов в системах распределенной энергетики</v>
          </cell>
        </row>
        <row r="87">
          <cell r="X87" t="str">
            <v>- использование тепла обратной сетевой воды для снегоплавильных установок</v>
          </cell>
        </row>
        <row r="88">
          <cell r="X88" t="str">
            <v>Мероприятия по приборному учету (установка, поверка, ремонт/замена вышедших из строя):</v>
          </cell>
        </row>
        <row r="89">
          <cell r="X89" t="str">
            <v>- мероприятия по приборам учета топлива на инфраструктурных объектах</v>
          </cell>
        </row>
        <row r="90">
          <cell r="X90" t="str">
            <v>- мероприятия по приборам учета ЭЭ на инфраструктурных объектах</v>
          </cell>
        </row>
        <row r="91">
          <cell r="X91" t="str">
            <v>- мероприятия по приборам учета воды на инфраструктурных объектах</v>
          </cell>
        </row>
        <row r="92">
          <cell r="X92" t="str">
            <v>- мероприятия по приборам учета ТЭ на инфраструктурных объектах</v>
          </cell>
        </row>
        <row r="93">
          <cell r="X93" t="str">
            <v>- мероприятия по приборам учета ТЭ на хозяйственных объектах</v>
          </cell>
        </row>
        <row r="94">
          <cell r="X94" t="str">
            <v>- мероприятия по приборам учета ЭЭ на хозяйственных объектах</v>
          </cell>
        </row>
        <row r="95">
          <cell r="X95" t="str">
            <v>- мероприятия по приборам учета воды на хозяйственных объектах</v>
          </cell>
        </row>
        <row r="96">
          <cell r="X96" t="str">
            <v>- мероприятия по приборам учета топлива на хозяйственных объектах</v>
          </cell>
        </row>
        <row r="97">
          <cell r="X97" t="str">
            <v>Организационные мероприятия:</v>
          </cell>
        </row>
        <row r="98">
          <cell r="X98" t="str">
            <v>- проведение обязательного энергетического обследования и разработка энергетического паспорта</v>
          </cell>
        </row>
        <row r="99">
          <cell r="X99" t="str">
            <v>- корректировка программы, в том числе значений показателей энергосбережения и повышения энергетической эффективности</v>
          </cell>
        </row>
        <row r="100">
          <cell r="X100" t="str">
            <v>- совершенствование организационной структуры управления энергосбережением и повышением энергетической эффективности</v>
          </cell>
        </row>
        <row r="101">
          <cell r="X101" t="str">
            <v>- разработка механизмов стимулирования энергосбережения и повышения энергетической эффективности для работников организации</v>
          </cell>
        </row>
        <row r="102">
          <cell r="X102" t="str">
            <v>- составление, оформление и анализ топливно-энергетических баланса организации</v>
          </cell>
        </row>
        <row r="103">
          <cell r="X103" t="str">
            <v>- заключение энергосервисных договоров (контрактов)</v>
          </cell>
        </row>
        <row r="104">
          <cell r="X104" t="str">
            <v>- разработка положения об энергосбережении для организации</v>
          </cell>
        </row>
        <row r="105">
          <cell r="X105" t="str">
            <v>- разработка положения о порядке стимулирования работников за экономию энергоресурсов</v>
          </cell>
        </row>
        <row r="106">
          <cell r="X106" t="str">
            <v>- введение в организации ответственных за соблюдение режима экономии и порядка их отчетности по достигнутой экономии</v>
          </cell>
        </row>
        <row r="107">
          <cell r="X107" t="str">
            <v>- информационное обеспечение энергосбережения (регламент совещаний, распространения организационной и технической информации)</v>
          </cell>
        </row>
        <row r="108">
          <cell r="X108" t="str">
            <v>- премирование сотрудников с учетом повышения показателей энергосбережения</v>
          </cell>
        </row>
        <row r="109">
          <cell r="X109" t="str">
            <v>- внедрение специального программного обеспечения в целях поиска очагов неэффективности, мониторинга выполнения программы энергосбережения, а также эффекта от ее мероприятий</v>
          </cell>
        </row>
        <row r="110">
          <cell r="X110" t="str">
            <v>Прочее</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7"/>
  <sheetViews>
    <sheetView workbookViewId="0"/>
  </sheetViews>
  <sheetFormatPr defaultRowHeight="12.5"/>
  <cols>
    <col min="6" max="6" width="22.453125" customWidth="1"/>
  </cols>
  <sheetData>
    <row r="1" spans="1:6" ht="14">
      <c r="A1" s="1"/>
      <c r="B1" s="1"/>
      <c r="C1" s="1"/>
      <c r="D1" s="1"/>
      <c r="E1" s="1"/>
      <c r="F1" s="2" t="s">
        <v>0</v>
      </c>
    </row>
    <row r="2" spans="1:6" ht="14">
      <c r="A2" s="1"/>
      <c r="B2" s="1"/>
      <c r="C2" s="1"/>
      <c r="D2" s="1"/>
      <c r="E2" s="1"/>
      <c r="F2" s="2" t="s">
        <v>1</v>
      </c>
    </row>
    <row r="3" spans="1:6" ht="14">
      <c r="A3" s="1"/>
      <c r="B3" s="1"/>
      <c r="C3" s="1"/>
      <c r="D3" s="1"/>
      <c r="E3" s="1"/>
      <c r="F3" s="2" t="s">
        <v>2</v>
      </c>
    </row>
    <row r="4" spans="1:6" ht="14">
      <c r="A4" s="1"/>
      <c r="B4" s="1"/>
      <c r="C4" s="1"/>
      <c r="D4" s="1"/>
      <c r="E4" s="1"/>
      <c r="F4" s="2" t="s">
        <v>3</v>
      </c>
    </row>
    <row r="5" spans="1:6" ht="14">
      <c r="A5" s="3" t="s">
        <v>4</v>
      </c>
      <c r="B5" s="3"/>
      <c r="C5" s="3"/>
      <c r="D5" s="3"/>
      <c r="E5" s="3"/>
      <c r="F5" s="3"/>
    </row>
    <row r="6" spans="1:6" ht="14">
      <c r="A6" s="4"/>
      <c r="B6" s="4"/>
      <c r="C6" s="4"/>
      <c r="D6" s="4"/>
      <c r="E6" s="4"/>
      <c r="F6" s="4"/>
    </row>
    <row r="7" spans="1:6" ht="73.5" customHeight="1">
      <c r="A7" s="5" t="s">
        <v>5</v>
      </c>
      <c r="B7" s="5"/>
      <c r="C7" s="5"/>
      <c r="D7" s="5"/>
      <c r="E7" s="5"/>
      <c r="F7" s="5"/>
    </row>
  </sheetData>
  <sheetProtection password="EB6B" sheet="1" objects="1" scenarios="1" selectLockedCells="1" selectUnlockedCells="1"/>
  <mergeCells count="2">
    <mergeCell ref="A5:F5"/>
    <mergeCell ref="A7:F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47"/>
  <sheetViews>
    <sheetView view="pageBreakPreview" workbookViewId="0"/>
  </sheetViews>
  <sheetFormatPr defaultColWidth="9.1796875" defaultRowHeight="15.5"/>
  <cols>
    <col min="1" max="1" width="6.54296875" style="6" customWidth="1"/>
    <col min="2" max="2" width="31" style="6" customWidth="1"/>
    <col min="3" max="3" width="12.26953125" style="6" customWidth="1"/>
    <col min="4" max="4" width="27.7265625" style="6" customWidth="1"/>
    <col min="5" max="5" width="27.54296875" style="6" customWidth="1"/>
    <col min="6" max="6" width="25.81640625" style="6" customWidth="1"/>
    <col min="7" max="16384" width="9.1796875" style="6"/>
  </cols>
  <sheetData>
    <row r="1" spans="1:6" ht="54" customHeight="1">
      <c r="F1" s="7" t="s">
        <v>6</v>
      </c>
    </row>
    <row r="4" spans="1:6" ht="31.5" customHeight="1">
      <c r="A4" s="8" t="s">
        <v>7</v>
      </c>
      <c r="B4" s="9"/>
      <c r="C4" s="9"/>
      <c r="D4" s="9"/>
      <c r="E4" s="9"/>
      <c r="F4" s="9"/>
    </row>
    <row r="7" spans="1:6" s="11" customFormat="1" ht="62">
      <c r="A7" s="10" t="s">
        <v>8</v>
      </c>
      <c r="B7" s="10" t="s">
        <v>9</v>
      </c>
      <c r="C7" s="10" t="s">
        <v>10</v>
      </c>
      <c r="D7" s="10" t="s">
        <v>11</v>
      </c>
      <c r="E7" s="10" t="s">
        <v>12</v>
      </c>
      <c r="F7" s="10" t="s">
        <v>13</v>
      </c>
    </row>
    <row r="8" spans="1:6" s="16" customFormat="1" ht="42" customHeight="1">
      <c r="A8" s="12" t="s">
        <v>14</v>
      </c>
      <c r="B8" s="13" t="s">
        <v>15</v>
      </c>
      <c r="C8" s="14"/>
      <c r="D8" s="15"/>
      <c r="E8" s="15"/>
      <c r="F8" s="15"/>
    </row>
    <row r="9" spans="1:6" s="16" customFormat="1" ht="28.75" customHeight="1">
      <c r="A9" s="12" t="s">
        <v>16</v>
      </c>
      <c r="B9" s="13" t="s">
        <v>17</v>
      </c>
      <c r="C9" s="14" t="s">
        <v>18</v>
      </c>
      <c r="D9" s="17">
        <f>264192.37075/1.18</f>
        <v>223891.8396186441</v>
      </c>
      <c r="E9" s="18">
        <f>'[1]Смета '!C56+65826*1.907</f>
        <v>271917.29200000002</v>
      </c>
      <c r="F9" s="18">
        <f>'[1]Смета '!D56+[1]Расчет_тарифа!G8*[1]Расчет_тарифа!L8</f>
        <v>357676.50463119999</v>
      </c>
    </row>
    <row r="10" spans="1:6" s="16" customFormat="1" ht="28.75" customHeight="1">
      <c r="A10" s="12" t="s">
        <v>19</v>
      </c>
      <c r="B10" s="13" t="s">
        <v>20</v>
      </c>
      <c r="C10" s="14" t="s">
        <v>18</v>
      </c>
      <c r="D10" s="17">
        <v>-7400</v>
      </c>
      <c r="E10" s="17">
        <f>'[1]Смета '!C48+'[1]Смета '!C43</f>
        <v>16677.689999999999</v>
      </c>
      <c r="F10" s="17">
        <f>'[1]Смета '!D48+'[1]Смета '!D43</f>
        <v>22917.625825000003</v>
      </c>
    </row>
    <row r="11" spans="1:6" s="16" customFormat="1" ht="59.25" customHeight="1">
      <c r="A11" s="12" t="s">
        <v>21</v>
      </c>
      <c r="B11" s="13" t="s">
        <v>22</v>
      </c>
      <c r="C11" s="14" t="s">
        <v>18</v>
      </c>
      <c r="D11" s="15"/>
      <c r="E11" s="15"/>
      <c r="F11" s="19"/>
    </row>
    <row r="12" spans="1:6" s="16" customFormat="1" ht="27.75" customHeight="1">
      <c r="A12" s="12" t="s">
        <v>23</v>
      </c>
      <c r="B12" s="13" t="s">
        <v>24</v>
      </c>
      <c r="C12" s="14" t="s">
        <v>18</v>
      </c>
      <c r="D12" s="20">
        <v>-6565</v>
      </c>
      <c r="E12" s="20">
        <f>'[1]Смета '!C50</f>
        <v>13166.74</v>
      </c>
      <c r="F12" s="20">
        <f>'[1]Смета '!D50</f>
        <v>18334.100660000004</v>
      </c>
    </row>
    <row r="13" spans="1:6" s="16" customFormat="1" ht="41.25" customHeight="1">
      <c r="A13" s="12" t="s">
        <v>25</v>
      </c>
      <c r="B13" s="13" t="s">
        <v>26</v>
      </c>
      <c r="C13" s="14"/>
      <c r="D13" s="15"/>
      <c r="E13" s="15"/>
      <c r="F13" s="15"/>
    </row>
    <row r="14" spans="1:6" s="16" customFormat="1" ht="93">
      <c r="A14" s="12" t="s">
        <v>27</v>
      </c>
      <c r="B14" s="13" t="s">
        <v>28</v>
      </c>
      <c r="C14" s="14" t="s">
        <v>29</v>
      </c>
      <c r="D14" s="20">
        <f>D10/D9*100</f>
        <v>-3.305167357865499</v>
      </c>
      <c r="E14" s="20">
        <f>E10/E9*100</f>
        <v>6.1333686715297233</v>
      </c>
      <c r="F14" s="20">
        <f>F10/F9*100</f>
        <v>6.4073612687057411</v>
      </c>
    </row>
    <row r="15" spans="1:6" s="16" customFormat="1" ht="58.5" customHeight="1">
      <c r="A15" s="12" t="s">
        <v>30</v>
      </c>
      <c r="B15" s="13" t="s">
        <v>31</v>
      </c>
      <c r="C15" s="14"/>
      <c r="D15" s="15"/>
      <c r="E15" s="15"/>
      <c r="F15" s="15"/>
    </row>
    <row r="16" spans="1:6" s="16" customFormat="1" ht="60.75" customHeight="1">
      <c r="A16" s="12" t="s">
        <v>32</v>
      </c>
      <c r="B16" s="13" t="s">
        <v>33</v>
      </c>
      <c r="C16" s="14" t="s">
        <v>34</v>
      </c>
      <c r="D16" s="15"/>
      <c r="E16" s="15"/>
      <c r="F16" s="15"/>
    </row>
    <row r="17" spans="1:6" s="16" customFormat="1" ht="39.75" customHeight="1">
      <c r="A17" s="12" t="s">
        <v>35</v>
      </c>
      <c r="B17" s="13" t="s">
        <v>36</v>
      </c>
      <c r="C17" s="14" t="s">
        <v>37</v>
      </c>
      <c r="D17" s="15"/>
      <c r="E17" s="15"/>
      <c r="F17" s="15"/>
    </row>
    <row r="18" spans="1:6" s="24" customFormat="1" ht="24.75" customHeight="1">
      <c r="A18" s="21" t="s">
        <v>38</v>
      </c>
      <c r="B18" s="22" t="s">
        <v>39</v>
      </c>
      <c r="C18" s="10" t="s">
        <v>34</v>
      </c>
      <c r="D18" s="23">
        <v>64.784999999999997</v>
      </c>
      <c r="E18" s="23">
        <v>64.784999999999997</v>
      </c>
      <c r="F18" s="23">
        <f>[1]Расчет_тарифа!C8</f>
        <v>64.786000000000001</v>
      </c>
    </row>
    <row r="19" spans="1:6" s="16" customFormat="1" ht="60" customHeight="1">
      <c r="A19" s="12" t="s">
        <v>40</v>
      </c>
      <c r="B19" s="25" t="s">
        <v>41</v>
      </c>
      <c r="C19" s="10" t="s">
        <v>42</v>
      </c>
      <c r="D19" s="26">
        <v>377731.09</v>
      </c>
      <c r="E19" s="26">
        <v>357385.62</v>
      </c>
      <c r="F19" s="26">
        <f>[1]Расчет_тарифа!H8</f>
        <v>388514.20799999998</v>
      </c>
    </row>
    <row r="20" spans="1:6" s="16" customFormat="1" ht="76.5" customHeight="1">
      <c r="A20" s="12" t="s">
        <v>43</v>
      </c>
      <c r="B20" s="25" t="s">
        <v>44</v>
      </c>
      <c r="C20" s="10" t="s">
        <v>45</v>
      </c>
      <c r="D20" s="26"/>
      <c r="E20" s="26"/>
      <c r="F20" s="26"/>
    </row>
    <row r="21" spans="1:6" s="16" customFormat="1" ht="93" customHeight="1">
      <c r="A21" s="12" t="s">
        <v>46</v>
      </c>
      <c r="B21" s="25" t="s">
        <v>47</v>
      </c>
      <c r="C21" s="10" t="s">
        <v>29</v>
      </c>
      <c r="D21" s="26">
        <v>14.87</v>
      </c>
      <c r="E21" s="23">
        <v>14.87</v>
      </c>
      <c r="F21" s="26">
        <f>[1]Расчет_тарифа!F8</f>
        <v>14.869973581163773</v>
      </c>
    </row>
    <row r="22" spans="1:6" s="16" customFormat="1" ht="73.5" customHeight="1">
      <c r="A22" s="12" t="s">
        <v>48</v>
      </c>
      <c r="B22" s="25" t="s">
        <v>49</v>
      </c>
      <c r="C22" s="10"/>
      <c r="D22" s="27"/>
      <c r="E22" s="28"/>
      <c r="F22" s="29"/>
    </row>
    <row r="23" spans="1:6" s="16" customFormat="1" ht="87.75" customHeight="1">
      <c r="A23" s="12" t="s">
        <v>50</v>
      </c>
      <c r="B23" s="13" t="s">
        <v>51</v>
      </c>
      <c r="C23" s="14" t="s">
        <v>37</v>
      </c>
      <c r="D23" s="15"/>
      <c r="E23" s="15"/>
      <c r="F23" s="15"/>
    </row>
    <row r="24" spans="1:6" s="16" customFormat="1" ht="72" customHeight="1">
      <c r="A24" s="12" t="s">
        <v>52</v>
      </c>
      <c r="B24" s="13" t="s">
        <v>53</v>
      </c>
      <c r="C24" s="14"/>
      <c r="D24" s="20">
        <v>134606.6</v>
      </c>
      <c r="E24" s="20">
        <f>'[1]Смета '!C56</f>
        <v>146387.11000000002</v>
      </c>
      <c r="F24" s="20">
        <f>'[1]Смета '!D56</f>
        <v>220108.22951999999</v>
      </c>
    </row>
    <row r="25" spans="1:6" s="16" customFormat="1" ht="90" customHeight="1">
      <c r="A25" s="12" t="s">
        <v>54</v>
      </c>
      <c r="B25" s="25" t="s">
        <v>55</v>
      </c>
      <c r="C25" s="10" t="s">
        <v>18</v>
      </c>
      <c r="D25" s="26">
        <v>97566.2</v>
      </c>
      <c r="E25" s="26">
        <f>'[1]Смета '!C35</f>
        <v>89841.96</v>
      </c>
      <c r="F25" s="26">
        <f>'[1]Смета '!D35</f>
        <v>93166.112519999995</v>
      </c>
    </row>
    <row r="26" spans="1:6" s="16" customFormat="1" ht="27.65" customHeight="1">
      <c r="A26" s="12"/>
      <c r="B26" s="13" t="s">
        <v>56</v>
      </c>
      <c r="C26" s="14"/>
      <c r="D26" s="15"/>
      <c r="E26" s="17"/>
      <c r="F26" s="17"/>
    </row>
    <row r="27" spans="1:6" s="16" customFormat="1" ht="27.65" customHeight="1">
      <c r="A27" s="12"/>
      <c r="B27" s="13" t="s">
        <v>57</v>
      </c>
      <c r="C27" s="14"/>
      <c r="D27" s="20">
        <f>53702.26+2000</f>
        <v>55702.26</v>
      </c>
      <c r="E27" s="20">
        <f>'[1]Смета '!C16</f>
        <v>58202.770000000004</v>
      </c>
      <c r="F27" s="20">
        <f>'[1]Смета '!D16</f>
        <v>60356.272490000003</v>
      </c>
    </row>
    <row r="28" spans="1:6" s="16" customFormat="1" ht="27.65" customHeight="1">
      <c r="A28" s="12"/>
      <c r="B28" s="13" t="s">
        <v>58</v>
      </c>
      <c r="C28" s="14"/>
      <c r="D28" s="15"/>
      <c r="E28" s="17"/>
      <c r="F28" s="17"/>
    </row>
    <row r="29" spans="1:6" s="16" customFormat="1" ht="27.65" customHeight="1">
      <c r="A29" s="12"/>
      <c r="B29" s="13" t="s">
        <v>59</v>
      </c>
      <c r="C29" s="14"/>
      <c r="D29" s="17">
        <v>23193.87</v>
      </c>
      <c r="E29" s="17">
        <f>'[1]Смета '!C11</f>
        <v>20781.849999999999</v>
      </c>
      <c r="F29" s="17">
        <f>'[1]Смета '!D11</f>
        <v>21550.778449999994</v>
      </c>
    </row>
    <row r="30" spans="1:6" s="16" customFormat="1" ht="85.5" customHeight="1">
      <c r="A30" s="12" t="s">
        <v>60</v>
      </c>
      <c r="B30" s="25" t="s">
        <v>61</v>
      </c>
      <c r="C30" s="10" t="s">
        <v>18</v>
      </c>
      <c r="D30" s="26">
        <v>26244.61</v>
      </c>
      <c r="E30" s="26">
        <f>'[1]Смета '!C53-'[1]Смета '!C52-'[1]Смета '!C48</f>
        <v>28892.54</v>
      </c>
      <c r="F30" s="26">
        <f>'[1]Смета '!D53-'[1]Смета '!D52-'[1]Смета '!D48</f>
        <v>46837.149339999996</v>
      </c>
    </row>
    <row r="31" spans="1:6" s="16" customFormat="1" ht="60.75" customHeight="1">
      <c r="A31" s="12" t="s">
        <v>62</v>
      </c>
      <c r="B31" s="13" t="s">
        <v>63</v>
      </c>
      <c r="C31" s="14" t="s">
        <v>18</v>
      </c>
      <c r="D31" s="30"/>
      <c r="E31" s="20">
        <f>'[1]Смета '!C52-'[1]Смета '!C54</f>
        <v>16495.030000000002</v>
      </c>
      <c r="F31" s="20">
        <f>'[1]Смета '!D52+'[1]Смета '!D54</f>
        <v>61770.867000000006</v>
      </c>
    </row>
    <row r="32" spans="1:6" s="16" customFormat="1" ht="43.5" customHeight="1">
      <c r="A32" s="12" t="s">
        <v>64</v>
      </c>
      <c r="B32" s="13" t="s">
        <v>65</v>
      </c>
      <c r="C32" s="14" t="s">
        <v>18</v>
      </c>
      <c r="D32" s="20">
        <f>12739026.32/1.18/1000</f>
        <v>10795.785016949152</v>
      </c>
      <c r="E32" s="20">
        <f>'[1]Смета '!C48</f>
        <v>13166.74</v>
      </c>
      <c r="F32" s="20">
        <f>'[1]Смета '!D48</f>
        <v>18334.100660000004</v>
      </c>
    </row>
    <row r="33" spans="1:6" s="16" customFormat="1" ht="70.5" customHeight="1">
      <c r="A33" s="12" t="s">
        <v>66</v>
      </c>
      <c r="B33" s="13" t="s">
        <v>67</v>
      </c>
      <c r="C33" s="14"/>
      <c r="D33" s="31" t="s">
        <v>68</v>
      </c>
      <c r="E33" s="32" t="s">
        <v>69</v>
      </c>
      <c r="F33" s="33"/>
    </row>
    <row r="34" spans="1:6" s="16" customFormat="1" ht="27" customHeight="1">
      <c r="A34" s="12"/>
      <c r="B34" s="34" t="s">
        <v>70</v>
      </c>
      <c r="C34" s="14"/>
      <c r="D34" s="15"/>
      <c r="E34" s="15"/>
      <c r="F34" s="15"/>
    </row>
    <row r="35" spans="1:6" s="16" customFormat="1" ht="30.75" customHeight="1">
      <c r="A35" s="12"/>
      <c r="B35" s="13" t="s">
        <v>71</v>
      </c>
      <c r="C35" s="14" t="s">
        <v>72</v>
      </c>
      <c r="D35" s="35">
        <f>F35</f>
        <v>7548.125</v>
      </c>
      <c r="E35" s="35">
        <f>[1]Расчет_ПР!C7</f>
        <v>7481.2237999999998</v>
      </c>
      <c r="F35" s="35">
        <f>[1]Расчет_ПР!D7</f>
        <v>7548.125</v>
      </c>
    </row>
    <row r="36" spans="1:6" s="16" customFormat="1" ht="34">
      <c r="A36" s="12"/>
      <c r="B36" s="13" t="s">
        <v>73</v>
      </c>
      <c r="C36" s="14" t="s">
        <v>74</v>
      </c>
      <c r="D36" s="20">
        <f>D25/D35</f>
        <v>12.92588556760785</v>
      </c>
      <c r="E36" s="20">
        <f>E25/E35</f>
        <v>12.008992432494802</v>
      </c>
      <c r="F36" s="20">
        <f>F25/F35</f>
        <v>12.34294775457481</v>
      </c>
    </row>
    <row r="37" spans="1:6" s="16" customFormat="1" ht="72.75" customHeight="1">
      <c r="A37" s="12" t="s">
        <v>75</v>
      </c>
      <c r="B37" s="13" t="s">
        <v>76</v>
      </c>
      <c r="C37" s="14"/>
      <c r="D37" s="15"/>
      <c r="E37" s="15"/>
      <c r="F37" s="15"/>
    </row>
    <row r="38" spans="1:6" s="16" customFormat="1" ht="41.25" customHeight="1">
      <c r="A38" s="12" t="s">
        <v>77</v>
      </c>
      <c r="B38" s="13" t="s">
        <v>78</v>
      </c>
      <c r="C38" s="14" t="s">
        <v>79</v>
      </c>
      <c r="D38" s="17">
        <v>152</v>
      </c>
      <c r="E38" s="17">
        <f>'[1]Смета '!C17</f>
        <v>152</v>
      </c>
      <c r="F38" s="17">
        <f>'[1]Смета '!D17</f>
        <v>152</v>
      </c>
    </row>
    <row r="39" spans="1:6" s="16" customFormat="1" ht="46.5">
      <c r="A39" s="12" t="s">
        <v>80</v>
      </c>
      <c r="B39" s="13" t="s">
        <v>81</v>
      </c>
      <c r="C39" s="14" t="s">
        <v>82</v>
      </c>
      <c r="D39" s="17">
        <f>D27/12/D38</f>
        <v>30.538519736842108</v>
      </c>
      <c r="E39" s="17">
        <f>E27/12/E38</f>
        <v>31.909413377192987</v>
      </c>
      <c r="F39" s="17">
        <f>F27/F38/12</f>
        <v>33.090061672149126</v>
      </c>
    </row>
    <row r="40" spans="1:6" s="16" customFormat="1" ht="59.25" customHeight="1">
      <c r="A40" s="12" t="s">
        <v>83</v>
      </c>
      <c r="B40" s="13" t="s">
        <v>84</v>
      </c>
      <c r="C40" s="14"/>
      <c r="D40" s="36" t="s">
        <v>85</v>
      </c>
      <c r="E40" s="30" t="s">
        <v>85</v>
      </c>
      <c r="F40" s="30" t="s">
        <v>85</v>
      </c>
    </row>
    <row r="41" spans="1:6" s="16" customFormat="1" ht="27" customHeight="1">
      <c r="A41" s="12"/>
      <c r="B41" s="34" t="s">
        <v>70</v>
      </c>
      <c r="C41" s="14"/>
      <c r="D41" s="15"/>
      <c r="E41" s="15"/>
      <c r="F41" s="15"/>
    </row>
    <row r="42" spans="1:6" s="16" customFormat="1" ht="63" customHeight="1">
      <c r="A42" s="12"/>
      <c r="B42" s="13" t="s">
        <v>86</v>
      </c>
      <c r="C42" s="14" t="s">
        <v>18</v>
      </c>
      <c r="D42" s="30">
        <v>600</v>
      </c>
      <c r="E42" s="30">
        <v>600</v>
      </c>
      <c r="F42" s="30">
        <v>600</v>
      </c>
    </row>
    <row r="43" spans="1:6" s="16" customFormat="1" ht="81" customHeight="1">
      <c r="A43" s="12"/>
      <c r="B43" s="13" t="s">
        <v>87</v>
      </c>
      <c r="C43" s="14" t="s">
        <v>18</v>
      </c>
      <c r="D43" s="37">
        <f>-26940-57139-19904</f>
        <v>-103983</v>
      </c>
      <c r="E43" s="15"/>
      <c r="F43" s="15"/>
    </row>
    <row r="44" spans="1:6" s="39" customFormat="1" ht="19.5" customHeight="1">
      <c r="A44" s="38" t="s">
        <v>88</v>
      </c>
    </row>
    <row r="45" spans="1:6" s="39" customFormat="1">
      <c r="A45" s="38" t="s">
        <v>89</v>
      </c>
    </row>
    <row r="46" spans="1:6" s="39" customFormat="1">
      <c r="A46" s="38" t="s">
        <v>90</v>
      </c>
    </row>
    <row r="47" spans="1:6" s="39" customFormat="1">
      <c r="A47" s="38" t="s">
        <v>91</v>
      </c>
    </row>
  </sheetData>
  <sheetProtection password="EB6B" sheet="1" objects="1" scenarios="1" selectLockedCells="1" selectUnlockedCells="1"/>
  <mergeCells count="2">
    <mergeCell ref="A4:F4"/>
    <mergeCell ref="E33:F33"/>
  </mergeCells>
  <pageMargins left="0.78740157480314965" right="0.70866141732283472" top="0.78740157480314965" bottom="0.39370078740157483" header="0.19685039370078741" footer="0.19685039370078741"/>
  <pageSetup paperSize="9" scale="66"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3" max="5" man="1"/>
  </rowBreaks>
</worksheet>
</file>

<file path=xl/worksheets/sheet3.xml><?xml version="1.0" encoding="utf-8"?>
<worksheet xmlns="http://schemas.openxmlformats.org/spreadsheetml/2006/main" xmlns:r="http://schemas.openxmlformats.org/officeDocument/2006/relationships">
  <dimension ref="A1:I46"/>
  <sheetViews>
    <sheetView tabSelected="1" view="pageBreakPreview" workbookViewId="0"/>
  </sheetViews>
  <sheetFormatPr defaultColWidth="9.1796875" defaultRowHeight="15.5"/>
  <cols>
    <col min="1" max="1" width="7.7265625" style="6" customWidth="1"/>
    <col min="2" max="2" width="45" style="6" customWidth="1"/>
    <col min="3" max="3" width="17" style="6" customWidth="1"/>
    <col min="4" max="9" width="9.7265625" style="6" customWidth="1"/>
    <col min="10" max="16384" width="9.1796875" style="6"/>
  </cols>
  <sheetData>
    <row r="1" spans="1:9" ht="54" customHeight="1">
      <c r="G1" s="40" t="s">
        <v>92</v>
      </c>
      <c r="H1" s="40"/>
      <c r="I1" s="40"/>
    </row>
    <row r="5" spans="1:9" ht="16.5">
      <c r="A5" s="8" t="s">
        <v>93</v>
      </c>
      <c r="B5" s="8"/>
      <c r="C5" s="8"/>
      <c r="D5" s="8"/>
      <c r="E5" s="8"/>
      <c r="F5" s="8"/>
      <c r="G5" s="8"/>
      <c r="H5" s="8"/>
      <c r="I5" s="8"/>
    </row>
    <row r="8" spans="1:9" s="42" customFormat="1" ht="71.150000000000006" customHeight="1">
      <c r="A8" s="41" t="s">
        <v>8</v>
      </c>
      <c r="B8" s="41" t="s">
        <v>9</v>
      </c>
      <c r="C8" s="41" t="s">
        <v>94</v>
      </c>
      <c r="D8" s="41" t="s">
        <v>95</v>
      </c>
      <c r="E8" s="41"/>
      <c r="F8" s="41" t="s">
        <v>96</v>
      </c>
      <c r="G8" s="41"/>
      <c r="H8" s="41" t="s">
        <v>97</v>
      </c>
      <c r="I8" s="41"/>
    </row>
    <row r="9" spans="1:9" s="44" customFormat="1" ht="30" customHeight="1">
      <c r="A9" s="41"/>
      <c r="B9" s="41"/>
      <c r="C9" s="41"/>
      <c r="D9" s="43" t="s">
        <v>98</v>
      </c>
      <c r="E9" s="43" t="s">
        <v>99</v>
      </c>
      <c r="F9" s="43" t="s">
        <v>98</v>
      </c>
      <c r="G9" s="43" t="s">
        <v>99</v>
      </c>
      <c r="H9" s="43" t="s">
        <v>98</v>
      </c>
      <c r="I9" s="43" t="s">
        <v>99</v>
      </c>
    </row>
    <row r="10" spans="1:9" s="44" customFormat="1" ht="39" customHeight="1">
      <c r="A10" s="45" t="s">
        <v>14</v>
      </c>
      <c r="B10" s="46" t="s">
        <v>100</v>
      </c>
      <c r="C10" s="43"/>
      <c r="D10" s="47"/>
      <c r="E10" s="47"/>
      <c r="F10" s="47"/>
      <c r="G10" s="47"/>
      <c r="H10" s="47"/>
      <c r="I10" s="47"/>
    </row>
    <row r="11" spans="1:9" s="44" customFormat="1" ht="39" customHeight="1">
      <c r="A11" s="45" t="s">
        <v>16</v>
      </c>
      <c r="B11" s="46" t="s">
        <v>101</v>
      </c>
      <c r="C11" s="43"/>
      <c r="D11" s="47"/>
      <c r="E11" s="47"/>
      <c r="F11" s="47"/>
      <c r="G11" s="47"/>
      <c r="H11" s="47"/>
      <c r="I11" s="47"/>
    </row>
    <row r="12" spans="1:9" s="44" customFormat="1" ht="173.25" customHeight="1">
      <c r="A12" s="45"/>
      <c r="B12" s="46" t="s">
        <v>102</v>
      </c>
      <c r="C12" s="43" t="s">
        <v>103</v>
      </c>
      <c r="D12" s="47"/>
      <c r="E12" s="47"/>
      <c r="F12" s="47"/>
      <c r="G12" s="47"/>
      <c r="H12" s="47"/>
      <c r="I12" s="47"/>
    </row>
    <row r="13" spans="1:9" s="44" customFormat="1" ht="169.5" customHeight="1">
      <c r="A13" s="45"/>
      <c r="B13" s="46" t="s">
        <v>104</v>
      </c>
      <c r="C13" s="43" t="s">
        <v>105</v>
      </c>
      <c r="D13" s="47"/>
      <c r="E13" s="47"/>
      <c r="F13" s="47"/>
      <c r="G13" s="47"/>
      <c r="H13" s="47"/>
      <c r="I13" s="47"/>
    </row>
    <row r="14" spans="1:9" s="44" customFormat="1" ht="39" customHeight="1">
      <c r="A14" s="45" t="s">
        <v>19</v>
      </c>
      <c r="B14" s="46" t="s">
        <v>106</v>
      </c>
      <c r="C14" s="43"/>
      <c r="D14" s="47"/>
      <c r="E14" s="47"/>
      <c r="F14" s="47"/>
      <c r="G14" s="47"/>
      <c r="H14" s="47"/>
      <c r="I14" s="47"/>
    </row>
    <row r="15" spans="1:9" s="44" customFormat="1" ht="26.15" customHeight="1">
      <c r="A15" s="45"/>
      <c r="B15" s="46" t="s">
        <v>107</v>
      </c>
      <c r="C15" s="43"/>
      <c r="D15" s="47"/>
      <c r="E15" s="47"/>
      <c r="F15" s="47"/>
      <c r="G15" s="47"/>
      <c r="H15" s="47"/>
      <c r="I15" s="47"/>
    </row>
    <row r="16" spans="1:9" s="44" customFormat="1" ht="26.15" customHeight="1">
      <c r="A16" s="45"/>
      <c r="B16" s="46" t="s">
        <v>108</v>
      </c>
      <c r="C16" s="43" t="s">
        <v>103</v>
      </c>
      <c r="D16" s="48">
        <v>126850.55</v>
      </c>
      <c r="E16" s="48">
        <v>131571.23000000001</v>
      </c>
      <c r="F16" s="48">
        <v>177075.19699999999</v>
      </c>
      <c r="G16" s="48">
        <v>201423.054</v>
      </c>
      <c r="H16" s="48">
        <f>[1]Расчет_тарифа!D6</f>
        <v>262588.79430796538</v>
      </c>
      <c r="I16" s="48">
        <f>[1]Расчет_тарифа!D7</f>
        <v>307139.19055592763</v>
      </c>
    </row>
    <row r="17" spans="1:9" s="44" customFormat="1" ht="38.25" customHeight="1">
      <c r="A17" s="45"/>
      <c r="B17" s="46" t="s">
        <v>109</v>
      </c>
      <c r="C17" s="43" t="s">
        <v>105</v>
      </c>
      <c r="D17" s="47">
        <v>253.24</v>
      </c>
      <c r="E17" s="47">
        <v>320.29000000000002</v>
      </c>
      <c r="F17" s="47">
        <v>274.95999999999998</v>
      </c>
      <c r="G17" s="47">
        <v>314.16000000000003</v>
      </c>
      <c r="H17" s="49">
        <f>[1]Расчет_тарифа!M6</f>
        <v>297.27256018540044</v>
      </c>
      <c r="I17" s="49">
        <f>[1]Расчет_тарифа!M7</f>
        <v>328.17844939402238</v>
      </c>
    </row>
    <row r="18" spans="1:9" s="44" customFormat="1" ht="26.15" customHeight="1">
      <c r="A18" s="45"/>
      <c r="B18" s="46" t="s">
        <v>110</v>
      </c>
      <c r="C18" s="43" t="s">
        <v>105</v>
      </c>
      <c r="D18" s="47">
        <v>502.94</v>
      </c>
      <c r="E18" s="47">
        <v>566.6</v>
      </c>
      <c r="F18" s="47">
        <v>603.38</v>
      </c>
      <c r="G18" s="47">
        <v>673.09</v>
      </c>
      <c r="H18" s="49">
        <f>[1]Расчет_тарифа!B12</f>
        <v>768.25048053464968</v>
      </c>
      <c r="I18" s="49">
        <f>[1]Расчет_тарифа!B13</f>
        <v>859.66399093445602</v>
      </c>
    </row>
    <row r="19" spans="1:9" s="44" customFormat="1" ht="40.5" customHeight="1">
      <c r="A19" s="45" t="s">
        <v>25</v>
      </c>
      <c r="B19" s="46" t="s">
        <v>111</v>
      </c>
      <c r="C19" s="43" t="s">
        <v>105</v>
      </c>
      <c r="D19" s="47"/>
      <c r="E19" s="47"/>
      <c r="F19" s="47"/>
      <c r="G19" s="47"/>
      <c r="H19" s="47"/>
      <c r="I19" s="47"/>
    </row>
    <row r="20" spans="1:9" s="44" customFormat="1" ht="26.15" customHeight="1">
      <c r="A20" s="45" t="s">
        <v>30</v>
      </c>
      <c r="B20" s="46" t="s">
        <v>112</v>
      </c>
      <c r="C20" s="43"/>
      <c r="D20" s="47"/>
      <c r="E20" s="47"/>
      <c r="F20" s="47"/>
      <c r="G20" s="47"/>
      <c r="H20" s="47"/>
      <c r="I20" s="47"/>
    </row>
    <row r="21" spans="1:9" s="44" customFormat="1" ht="54" customHeight="1">
      <c r="A21" s="45" t="s">
        <v>32</v>
      </c>
      <c r="B21" s="46" t="s">
        <v>113</v>
      </c>
      <c r="C21" s="43" t="s">
        <v>105</v>
      </c>
      <c r="D21" s="47"/>
      <c r="E21" s="47"/>
      <c r="F21" s="47"/>
      <c r="G21" s="47"/>
      <c r="H21" s="47"/>
      <c r="I21" s="47"/>
    </row>
    <row r="22" spans="1:9" s="44" customFormat="1" ht="66.75" customHeight="1">
      <c r="A22" s="45" t="s">
        <v>35</v>
      </c>
      <c r="B22" s="46" t="s">
        <v>114</v>
      </c>
      <c r="C22" s="43" t="s">
        <v>105</v>
      </c>
      <c r="D22" s="47"/>
      <c r="E22" s="47"/>
      <c r="F22" s="47"/>
      <c r="G22" s="47"/>
      <c r="H22" s="47"/>
      <c r="I22" s="47"/>
    </row>
    <row r="23" spans="1:9" s="44" customFormat="1" ht="27" customHeight="1">
      <c r="A23" s="45" t="s">
        <v>38</v>
      </c>
      <c r="B23" s="46" t="s">
        <v>115</v>
      </c>
      <c r="C23" s="43" t="s">
        <v>29</v>
      </c>
      <c r="D23" s="47"/>
      <c r="E23" s="47"/>
      <c r="F23" s="47"/>
      <c r="G23" s="47"/>
      <c r="H23" s="47"/>
      <c r="I23" s="47"/>
    </row>
    <row r="24" spans="1:9" s="44" customFormat="1" ht="27" customHeight="1">
      <c r="A24" s="45"/>
      <c r="B24" s="46" t="s">
        <v>116</v>
      </c>
      <c r="C24" s="43" t="s">
        <v>29</v>
      </c>
      <c r="D24" s="47"/>
      <c r="E24" s="47"/>
      <c r="F24" s="47"/>
      <c r="G24" s="47"/>
      <c r="H24" s="47"/>
      <c r="I24" s="47"/>
    </row>
    <row r="25" spans="1:9" s="44" customFormat="1" ht="27" customHeight="1">
      <c r="A25" s="45"/>
      <c r="B25" s="46" t="s">
        <v>117</v>
      </c>
      <c r="C25" s="43" t="s">
        <v>29</v>
      </c>
      <c r="D25" s="47"/>
      <c r="E25" s="47"/>
      <c r="F25" s="47"/>
      <c r="G25" s="47"/>
      <c r="H25" s="47"/>
      <c r="I25" s="47"/>
    </row>
    <row r="26" spans="1:9" s="44" customFormat="1" ht="27" customHeight="1">
      <c r="A26" s="45"/>
      <c r="B26" s="46" t="s">
        <v>118</v>
      </c>
      <c r="C26" s="43" t="s">
        <v>29</v>
      </c>
      <c r="D26" s="47"/>
      <c r="E26" s="47"/>
      <c r="F26" s="47"/>
      <c r="G26" s="47"/>
      <c r="H26" s="47"/>
      <c r="I26" s="47"/>
    </row>
    <row r="27" spans="1:9" s="44" customFormat="1" ht="27" customHeight="1">
      <c r="A27" s="45"/>
      <c r="B27" s="46" t="s">
        <v>119</v>
      </c>
      <c r="C27" s="43" t="s">
        <v>29</v>
      </c>
      <c r="D27" s="47"/>
      <c r="E27" s="47"/>
      <c r="F27" s="47"/>
      <c r="G27" s="47"/>
      <c r="H27" s="47"/>
      <c r="I27" s="47"/>
    </row>
    <row r="28" spans="1:9" s="44" customFormat="1" ht="27" customHeight="1">
      <c r="A28" s="45" t="s">
        <v>52</v>
      </c>
      <c r="B28" s="46" t="s">
        <v>120</v>
      </c>
      <c r="C28" s="43" t="s">
        <v>29</v>
      </c>
      <c r="D28" s="47"/>
      <c r="E28" s="47"/>
      <c r="F28" s="47"/>
      <c r="G28" s="47"/>
      <c r="H28" s="47"/>
      <c r="I28" s="47"/>
    </row>
    <row r="29" spans="1:9" s="44" customFormat="1" ht="27" customHeight="1">
      <c r="A29" s="45" t="s">
        <v>54</v>
      </c>
      <c r="B29" s="46" t="s">
        <v>121</v>
      </c>
      <c r="C29" s="43" t="s">
        <v>122</v>
      </c>
      <c r="D29" s="47"/>
      <c r="E29" s="47"/>
      <c r="F29" s="47"/>
      <c r="G29" s="47"/>
      <c r="H29" s="47"/>
      <c r="I29" s="47"/>
    </row>
    <row r="30" spans="1:9" s="44" customFormat="1" ht="27" customHeight="1">
      <c r="A30" s="45"/>
      <c r="B30" s="46" t="s">
        <v>123</v>
      </c>
      <c r="C30" s="43" t="s">
        <v>122</v>
      </c>
      <c r="D30" s="47"/>
      <c r="E30" s="47"/>
      <c r="F30" s="47"/>
      <c r="G30" s="47"/>
      <c r="H30" s="47"/>
      <c r="I30" s="47"/>
    </row>
    <row r="31" spans="1:9" s="44" customFormat="1" ht="27" customHeight="1">
      <c r="A31" s="45" t="s">
        <v>60</v>
      </c>
      <c r="B31" s="46" t="s">
        <v>124</v>
      </c>
      <c r="C31" s="43" t="s">
        <v>103</v>
      </c>
      <c r="D31" s="47"/>
      <c r="E31" s="47"/>
      <c r="F31" s="47"/>
      <c r="G31" s="47"/>
      <c r="H31" s="47"/>
      <c r="I31" s="47"/>
    </row>
    <row r="32" spans="1:9" s="44" customFormat="1" ht="40.5" customHeight="1">
      <c r="A32" s="45" t="s">
        <v>62</v>
      </c>
      <c r="B32" s="46" t="s">
        <v>125</v>
      </c>
      <c r="C32" s="43" t="s">
        <v>126</v>
      </c>
      <c r="D32" s="47"/>
      <c r="E32" s="47"/>
      <c r="F32" s="47"/>
      <c r="G32" s="47"/>
      <c r="H32" s="47"/>
      <c r="I32" s="47"/>
    </row>
    <row r="33" spans="1:9" s="44" customFormat="1" ht="27" customHeight="1">
      <c r="A33" s="45" t="s">
        <v>127</v>
      </c>
      <c r="B33" s="46" t="s">
        <v>128</v>
      </c>
      <c r="C33" s="43" t="s">
        <v>126</v>
      </c>
      <c r="D33" s="47"/>
      <c r="E33" s="47"/>
      <c r="F33" s="47"/>
      <c r="G33" s="47"/>
      <c r="H33" s="47"/>
      <c r="I33" s="47"/>
    </row>
    <row r="34" spans="1:9" s="44" customFormat="1" ht="27" customHeight="1">
      <c r="A34" s="45" t="s">
        <v>129</v>
      </c>
      <c r="B34" s="46" t="s">
        <v>130</v>
      </c>
      <c r="C34" s="43" t="s">
        <v>126</v>
      </c>
      <c r="D34" s="47"/>
      <c r="E34" s="47"/>
      <c r="F34" s="47"/>
      <c r="G34" s="47"/>
      <c r="H34" s="47"/>
      <c r="I34" s="47"/>
    </row>
    <row r="35" spans="1:9" s="44" customFormat="1" ht="27" customHeight="1">
      <c r="A35" s="45"/>
      <c r="B35" s="46" t="s">
        <v>131</v>
      </c>
      <c r="C35" s="43" t="s">
        <v>126</v>
      </c>
      <c r="D35" s="47"/>
      <c r="E35" s="47"/>
      <c r="F35" s="47"/>
      <c r="G35" s="47"/>
      <c r="H35" s="47"/>
      <c r="I35" s="47"/>
    </row>
    <row r="36" spans="1:9" s="44" customFormat="1" ht="27" customHeight="1">
      <c r="A36" s="45"/>
      <c r="B36" s="46" t="s">
        <v>132</v>
      </c>
      <c r="C36" s="43" t="s">
        <v>126</v>
      </c>
      <c r="D36" s="47"/>
      <c r="E36" s="47"/>
      <c r="F36" s="47"/>
      <c r="G36" s="47"/>
      <c r="H36" s="47"/>
      <c r="I36" s="47"/>
    </row>
    <row r="37" spans="1:9" s="44" customFormat="1" ht="27" customHeight="1">
      <c r="A37" s="45"/>
      <c r="B37" s="46" t="s">
        <v>133</v>
      </c>
      <c r="C37" s="43" t="s">
        <v>126</v>
      </c>
      <c r="D37" s="47"/>
      <c r="E37" s="47"/>
      <c r="F37" s="47"/>
      <c r="G37" s="47"/>
      <c r="H37" s="47"/>
      <c r="I37" s="47"/>
    </row>
    <row r="38" spans="1:9" s="44" customFormat="1" ht="27" customHeight="1">
      <c r="A38" s="45"/>
      <c r="B38" s="46" t="s">
        <v>134</v>
      </c>
      <c r="C38" s="43" t="s">
        <v>126</v>
      </c>
      <c r="D38" s="47"/>
      <c r="E38" s="47"/>
      <c r="F38" s="47"/>
      <c r="G38" s="47"/>
      <c r="H38" s="47"/>
      <c r="I38" s="47"/>
    </row>
    <row r="39" spans="1:9" s="44" customFormat="1" ht="27" customHeight="1">
      <c r="A39" s="45" t="s">
        <v>135</v>
      </c>
      <c r="B39" s="46" t="s">
        <v>136</v>
      </c>
      <c r="C39" s="43" t="s">
        <v>126</v>
      </c>
      <c r="D39" s="47"/>
      <c r="E39" s="47"/>
      <c r="F39" s="47"/>
      <c r="G39" s="47"/>
      <c r="H39" s="47"/>
      <c r="I39" s="47"/>
    </row>
    <row r="40" spans="1:9" s="44" customFormat="1" ht="27" customHeight="1">
      <c r="A40" s="45" t="s">
        <v>64</v>
      </c>
      <c r="B40" s="46" t="s">
        <v>137</v>
      </c>
      <c r="C40" s="43"/>
      <c r="D40" s="47"/>
      <c r="E40" s="47"/>
      <c r="F40" s="47"/>
      <c r="G40" s="47"/>
      <c r="H40" s="47"/>
      <c r="I40" s="47"/>
    </row>
    <row r="41" spans="1:9" s="44" customFormat="1" ht="33" customHeight="1">
      <c r="A41" s="45" t="s">
        <v>66</v>
      </c>
      <c r="B41" s="46" t="s">
        <v>138</v>
      </c>
      <c r="C41" s="43" t="s">
        <v>139</v>
      </c>
      <c r="D41" s="47"/>
      <c r="E41" s="47"/>
      <c r="F41" s="47"/>
      <c r="G41" s="47"/>
      <c r="H41" s="47"/>
      <c r="I41" s="47"/>
    </row>
    <row r="42" spans="1:9" s="44" customFormat="1" ht="27" customHeight="1">
      <c r="A42" s="45" t="s">
        <v>140</v>
      </c>
      <c r="B42" s="46" t="s">
        <v>141</v>
      </c>
      <c r="C42" s="43" t="s">
        <v>126</v>
      </c>
      <c r="D42" s="47"/>
      <c r="E42" s="47"/>
      <c r="F42" s="47"/>
      <c r="G42" s="47"/>
      <c r="H42" s="47"/>
      <c r="I42" s="47"/>
    </row>
    <row r="43" spans="1:9" s="44" customFormat="1" ht="27" customHeight="1">
      <c r="A43" s="45" t="s">
        <v>142</v>
      </c>
      <c r="B43" s="46" t="s">
        <v>143</v>
      </c>
      <c r="C43" s="43" t="s">
        <v>144</v>
      </c>
      <c r="D43" s="47"/>
      <c r="E43" s="47"/>
      <c r="F43" s="47"/>
      <c r="G43" s="47"/>
      <c r="H43" s="47"/>
      <c r="I43" s="47"/>
    </row>
    <row r="44" spans="1:9" s="44" customFormat="1" ht="27" customHeight="1">
      <c r="A44" s="45"/>
      <c r="B44" s="46" t="s">
        <v>145</v>
      </c>
      <c r="C44" s="43" t="s">
        <v>144</v>
      </c>
      <c r="D44" s="47"/>
      <c r="E44" s="47"/>
      <c r="F44" s="47"/>
      <c r="G44" s="47"/>
      <c r="H44" s="47"/>
      <c r="I44" s="47"/>
    </row>
    <row r="45" spans="1:9" s="44" customFormat="1" ht="27" customHeight="1">
      <c r="A45" s="45"/>
      <c r="B45" s="46" t="s">
        <v>146</v>
      </c>
      <c r="C45" s="43" t="s">
        <v>144</v>
      </c>
      <c r="D45" s="47"/>
      <c r="E45" s="47"/>
      <c r="F45" s="47"/>
      <c r="G45" s="47"/>
      <c r="H45" s="47"/>
      <c r="I45" s="47"/>
    </row>
    <row r="46" spans="1:9" s="39" customFormat="1" ht="17.25" customHeight="1">
      <c r="A46" s="50" t="s">
        <v>147</v>
      </c>
      <c r="B46" s="51"/>
      <c r="C46" s="51"/>
      <c r="D46" s="51"/>
      <c r="E46" s="51"/>
      <c r="F46" s="51"/>
      <c r="G46" s="51"/>
      <c r="H46" s="51"/>
      <c r="I46" s="51"/>
    </row>
  </sheetData>
  <sheetProtection password="EB6B" sheet="1" objects="1" scenarios="1" selectLockedCells="1" selectUnlockedCells="1"/>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68"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Прил_1</vt:lpstr>
      <vt:lpstr>Прил_2</vt:lpstr>
      <vt:lpstr>Прил_5</vt:lpstr>
      <vt:lpstr>Прил_2!TABLE</vt:lpstr>
      <vt:lpstr>Прил_5!TABLE</vt:lpstr>
      <vt:lpstr>Прил_2!Заголовки_для_печати</vt:lpstr>
      <vt:lpstr>Прил_5!Заголовки_для_печати</vt:lpstr>
      <vt:lpstr>Прил_2!Область_печати</vt:lpstr>
      <vt:lpstr>Прил_5!Область_печати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2017-05-05T05:32:37Z</dcterms:created>
  <dcterms:modified xsi:type="dcterms:W3CDTF">2017-05-05T05:34:12Z</dcterms:modified>
</cp:coreProperties>
</file>