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ДЭК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G19" i="1"/>
  <c r="C19"/>
  <c r="I18"/>
  <c r="J18" s="1"/>
  <c r="F18"/>
  <c r="E18"/>
  <c r="I17"/>
  <c r="J17" s="1"/>
  <c r="F17"/>
  <c r="E17"/>
  <c r="J16"/>
  <c r="H16"/>
  <c r="F16"/>
  <c r="E16"/>
  <c r="I15"/>
  <c r="J15" s="1"/>
  <c r="F15"/>
  <c r="E15"/>
  <c r="J14"/>
  <c r="I14"/>
  <c r="F14"/>
  <c r="E14"/>
  <c r="J13"/>
  <c r="I13"/>
  <c r="H13" s="1"/>
  <c r="F13"/>
  <c r="E13"/>
  <c r="E19" s="1"/>
  <c r="G12"/>
  <c r="G20" s="1"/>
  <c r="C12"/>
  <c r="C20" s="1"/>
  <c r="H11"/>
  <c r="I11" s="1"/>
  <c r="J11" s="1"/>
  <c r="F11"/>
  <c r="E11"/>
  <c r="H10"/>
  <c r="E10"/>
  <c r="F10" s="1"/>
  <c r="H9"/>
  <c r="E9"/>
  <c r="F9" s="1"/>
  <c r="H8"/>
  <c r="E8"/>
  <c r="F8" s="1"/>
  <c r="H7"/>
  <c r="I7" s="1"/>
  <c r="J7" s="1"/>
  <c r="E7"/>
  <c r="F7" s="1"/>
  <c r="H6"/>
  <c r="E6"/>
  <c r="E12" l="1"/>
  <c r="E20" s="1"/>
  <c r="F19"/>
  <c r="I6"/>
  <c r="J6" s="1"/>
  <c r="I10"/>
  <c r="J10" s="1"/>
  <c r="F6"/>
  <c r="F12" s="1"/>
  <c r="F20" s="1"/>
  <c r="I8"/>
  <c r="J8" s="1"/>
  <c r="I9"/>
  <c r="J9" s="1"/>
  <c r="H15"/>
  <c r="J19"/>
  <c r="I19"/>
  <c r="J12" l="1"/>
  <c r="J20" s="1"/>
  <c r="I12"/>
  <c r="I20" s="1"/>
</calcChain>
</file>

<file path=xl/sharedStrings.xml><?xml version="1.0" encoding="utf-8"?>
<sst xmlns="http://schemas.openxmlformats.org/spreadsheetml/2006/main" count="27" uniqueCount="25">
  <si>
    <t>Оплата электрической энергии на компенсацию потерь ООО "ДЭК"</t>
  </si>
  <si>
    <t>Месяц</t>
  </si>
  <si>
    <t>Счет</t>
  </si>
  <si>
    <t>Счет-фактура</t>
  </si>
  <si>
    <t>кВт.ч.</t>
  </si>
  <si>
    <t>Тариф</t>
  </si>
  <si>
    <t xml:space="preserve">руб., </t>
  </si>
  <si>
    <t>руб., в т.ч. НДС</t>
  </si>
  <si>
    <t>кВт.ч</t>
  </si>
  <si>
    <t>руб. без НДС</t>
  </si>
  <si>
    <t>Январь</t>
  </si>
  <si>
    <t>Февраль</t>
  </si>
  <si>
    <t>Март</t>
  </si>
  <si>
    <t>Апрель</t>
  </si>
  <si>
    <t>Май</t>
  </si>
  <si>
    <t>Июнь</t>
  </si>
  <si>
    <t>1-е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</si>
  <si>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</si>
  <si>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</si>
  <si>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</si>
  <si>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</si>
  <si>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</si>
  <si>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</si>
  <si>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2-е полугодие</t>
  </si>
  <si>
    <t>Итого  2015</t>
  </si>
</sst>
</file>

<file path=xl/styles.xml><?xml version="1.0" encoding="utf-8"?>
<styleSheet xmlns="http://schemas.openxmlformats.org/spreadsheetml/2006/main">
  <numFmts count="4">
    <numFmt numFmtId="164" formatCode="#,##0.00000"/>
    <numFmt numFmtId="165" formatCode="0.00000000000"/>
    <numFmt numFmtId="167" formatCode="#,##0.000"/>
    <numFmt numFmtId="168" formatCode="_-* #,##0.00&quot;р.&quot;_-;\-* #,##0.00&quot;р.&quot;_-;_-* &quot;-&quot;??&quot;р.&quot;_-;_-@_-"/>
  </numFmts>
  <fonts count="11">
    <font>
      <sz val="10"/>
      <name val="Arial Cyr"/>
      <charset val="204"/>
    </font>
    <font>
      <sz val="10"/>
      <name val="Arial Cyr"/>
      <charset val="204"/>
    </font>
    <font>
      <b/>
      <i/>
      <u/>
      <sz val="12"/>
      <name val="Arial"/>
      <family val="2"/>
      <charset val="204"/>
    </font>
    <font>
      <b/>
      <i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/>
    </xf>
    <xf numFmtId="0" fontId="4" fillId="0" borderId="15" xfId="0" applyFont="1" applyBorder="1"/>
    <xf numFmtId="3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17" xfId="0" applyFont="1" applyBorder="1"/>
    <xf numFmtId="4" fontId="4" fillId="0" borderId="7" xfId="0" applyNumberFormat="1" applyFont="1" applyBorder="1" applyAlignment="1">
      <alignment horizontal="center"/>
    </xf>
    <xf numFmtId="0" fontId="4" fillId="5" borderId="17" xfId="0" applyFont="1" applyFill="1" applyBorder="1"/>
    <xf numFmtId="3" fontId="4" fillId="5" borderId="1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65" fontId="4" fillId="0" borderId="20" xfId="0" applyNumberFormat="1" applyFont="1" applyFill="1" applyBorder="1" applyAlignment="1">
      <alignment vertical="center"/>
    </xf>
    <xf numFmtId="4" fontId="0" fillId="0" borderId="0" xfId="0" applyNumberFormat="1"/>
    <xf numFmtId="165" fontId="4" fillId="0" borderId="20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vertical="center"/>
    </xf>
    <xf numFmtId="165" fontId="4" fillId="6" borderId="20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4" fillId="5" borderId="21" xfId="0" applyFont="1" applyFill="1" applyBorder="1"/>
    <xf numFmtId="3" fontId="4" fillId="5" borderId="11" xfId="0" applyNumberFormat="1" applyFont="1" applyFill="1" applyBorder="1" applyAlignment="1">
      <alignment horizontal="center" vertical="center"/>
    </xf>
    <xf numFmtId="0" fontId="4" fillId="2" borderId="22" xfId="0" applyFont="1" applyFill="1" applyBorder="1"/>
    <xf numFmtId="3" fontId="5" fillId="2" borderId="23" xfId="0" applyNumberFormat="1" applyFont="1" applyFill="1" applyBorder="1"/>
    <xf numFmtId="0" fontId="0" fillId="0" borderId="0" xfId="0" applyFill="1" applyBorder="1"/>
    <xf numFmtId="167" fontId="0" fillId="0" borderId="0" xfId="0" applyNumberFormat="1" applyFill="1" applyBorder="1"/>
    <xf numFmtId="0" fontId="0" fillId="0" borderId="0" xfId="0" applyFill="1"/>
    <xf numFmtId="1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/>
    <xf numFmtId="4" fontId="8" fillId="0" borderId="0" xfId="1" applyNumberFormat="1" applyFont="1" applyFill="1" applyBorder="1"/>
    <xf numFmtId="4" fontId="8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 vertical="center"/>
    </xf>
    <xf numFmtId="0" fontId="1" fillId="0" borderId="0" xfId="1"/>
    <xf numFmtId="0" fontId="0" fillId="0" borderId="0" xfId="1" applyFont="1" applyBorder="1"/>
    <xf numFmtId="3" fontId="10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4" fontId="1" fillId="0" borderId="0" xfId="1" applyNumberFormat="1" applyBorder="1"/>
    <xf numFmtId="0" fontId="0" fillId="0" borderId="0" xfId="0" applyBorder="1"/>
  </cellXfs>
  <cellStyles count="4">
    <cellStyle name="Денежный 2" xfId="2"/>
    <cellStyle name="Обычный" xfId="0" builtinId="0"/>
    <cellStyle name="Обычный 2" xfId="3"/>
    <cellStyle name="Обычный_Баланс выручки за транспортировку и оплату потерь на 2013 г. май-декабр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6;&#1057;&#1050;-&#1044;&#1069;&#1050;/&#1058;&#1072;&#1088;&#1080;&#1092;%20&#1087;&#1086;&#1082;&#1091;&#1087;&#1082;&#1080;%20&#1087;&#1086;&#1090;&#1077;&#1088;&#110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6;&#1057;&#1050;-&#1044;&#1069;&#1050;/&#1054;&#1087;&#1083;&#1072;&#1090;&#1072;%20&#1044;&#1056;&#1057;&#1050;%20%20&#1044;&#1069;&#1050;%20&#1040;&#1069;&#1057;&#1050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_14"/>
      <sheetName val="11_14"/>
    </sheetNames>
    <sheetDataSet>
      <sheetData sheetId="0"/>
      <sheetData sheetId="1">
        <row r="8">
          <cell r="I8">
            <v>1.8111675886031264</v>
          </cell>
        </row>
        <row r="9">
          <cell r="I9">
            <v>1.7482041621280888</v>
          </cell>
        </row>
        <row r="10">
          <cell r="I10">
            <v>1.7465711994934214</v>
          </cell>
        </row>
        <row r="11">
          <cell r="I11">
            <v>1.5813901264558738</v>
          </cell>
        </row>
        <row r="12">
          <cell r="I12">
            <v>1.340674429015114</v>
          </cell>
        </row>
        <row r="13">
          <cell r="I13">
            <v>1.2770612917811439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ЭК"/>
      <sheetName val=" ДРСК"/>
      <sheetName val="потери расчет"/>
    </sheetNames>
    <sheetDataSet>
      <sheetData sheetId="0"/>
      <sheetData sheetId="1"/>
      <sheetData sheetId="2">
        <row r="10">
          <cell r="Q10">
            <v>1201008.7889999999</v>
          </cell>
        </row>
        <row r="11">
          <cell r="Q11">
            <v>258845.86374999999</v>
          </cell>
        </row>
        <row r="16">
          <cell r="Q16">
            <v>229896.30839999998</v>
          </cell>
        </row>
        <row r="22">
          <cell r="Q22">
            <v>1834207.74</v>
          </cell>
        </row>
        <row r="23">
          <cell r="Q23">
            <v>867300.01119999995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workbookViewId="0">
      <pane xSplit="2" topLeftCell="C1" activePane="topRight" state="frozen"/>
      <selection pane="topRight" activeCell="J18" sqref="J18"/>
    </sheetView>
  </sheetViews>
  <sheetFormatPr defaultRowHeight="12.75"/>
  <cols>
    <col min="1" max="1" width="3.28515625" bestFit="1" customWidth="1"/>
    <col min="2" max="2" width="16.140625" customWidth="1"/>
    <col min="3" max="3" width="14.42578125" customWidth="1"/>
    <col min="4" max="4" width="12.140625" customWidth="1"/>
    <col min="5" max="5" width="13" customWidth="1"/>
    <col min="6" max="6" width="14.28515625" customWidth="1"/>
    <col min="7" max="7" width="13.140625" customWidth="1"/>
    <col min="8" max="8" width="15.140625" customWidth="1"/>
    <col min="9" max="9" width="17.28515625" customWidth="1"/>
    <col min="10" max="10" width="13.28515625" customWidth="1"/>
    <col min="11" max="11" width="12" customWidth="1"/>
    <col min="12" max="12" width="18.42578125" bestFit="1" customWidth="1"/>
    <col min="13" max="13" width="20.85546875" bestFit="1" customWidth="1"/>
    <col min="14" max="14" width="14.42578125" customWidth="1"/>
  </cols>
  <sheetData>
    <row r="2" spans="2:13" ht="15" customHeight="1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3" ht="20.25" customHeight="1" thickBot="1">
      <c r="B3" s="2"/>
      <c r="C3" s="2"/>
      <c r="D3" s="2"/>
      <c r="E3" s="2"/>
      <c r="F3" s="2"/>
      <c r="G3" s="2"/>
      <c r="H3" s="2"/>
      <c r="I3" s="2"/>
      <c r="J3" s="2"/>
    </row>
    <row r="4" spans="2:13" ht="12.75" customHeight="1">
      <c r="B4" s="3" t="s">
        <v>1</v>
      </c>
      <c r="C4" s="4" t="s">
        <v>2</v>
      </c>
      <c r="D4" s="5"/>
      <c r="E4" s="5"/>
      <c r="F4" s="6"/>
      <c r="G4" s="7" t="s">
        <v>3</v>
      </c>
      <c r="H4" s="8"/>
      <c r="I4" s="8"/>
      <c r="J4" s="8"/>
    </row>
    <row r="5" spans="2:13" ht="13.5" thickBot="1">
      <c r="B5" s="9"/>
      <c r="C5" s="10" t="s">
        <v>4</v>
      </c>
      <c r="D5" s="11" t="s">
        <v>5</v>
      </c>
      <c r="E5" s="12" t="s">
        <v>6</v>
      </c>
      <c r="F5" s="13" t="s">
        <v>7</v>
      </c>
      <c r="G5" s="11" t="s">
        <v>8</v>
      </c>
      <c r="H5" s="14" t="s">
        <v>5</v>
      </c>
      <c r="I5" s="15" t="s">
        <v>9</v>
      </c>
      <c r="J5" s="16" t="s">
        <v>7</v>
      </c>
    </row>
    <row r="6" spans="2:13">
      <c r="B6" s="17" t="s">
        <v>10</v>
      </c>
      <c r="C6" s="18">
        <v>9845000</v>
      </c>
      <c r="D6" s="19">
        <v>1.8392299999999999</v>
      </c>
      <c r="E6" s="20">
        <f t="shared" ref="E6:E11" si="0">C6*D6</f>
        <v>18107219.349999998</v>
      </c>
      <c r="F6" s="20">
        <f>E6*1.18</f>
        <v>21366518.832999997</v>
      </c>
      <c r="G6" s="21">
        <v>10688746</v>
      </c>
      <c r="H6" s="22">
        <f>'[1]11_14'!$I$8</f>
        <v>1.8111675886031264</v>
      </c>
      <c r="I6" s="23">
        <f t="shared" ref="I6:I11" si="1">G6*H6</f>
        <v>19359110.318011314</v>
      </c>
      <c r="J6" s="24">
        <f>I6*1.18</f>
        <v>22843750.17525335</v>
      </c>
    </row>
    <row r="7" spans="2:13">
      <c r="B7" s="25" t="s">
        <v>11</v>
      </c>
      <c r="C7" s="18">
        <v>5735000</v>
      </c>
      <c r="D7" s="19">
        <v>1.8392299999999999</v>
      </c>
      <c r="E7" s="20">
        <f t="shared" si="0"/>
        <v>10547984.049999999</v>
      </c>
      <c r="F7" s="20">
        <f>E7*1.18</f>
        <v>12446621.178999998</v>
      </c>
      <c r="G7" s="21">
        <v>6514552.21</v>
      </c>
      <c r="H7" s="26">
        <f>'[1]11_14'!$I$9</f>
        <v>1.7482041621280888</v>
      </c>
      <c r="I7" s="21">
        <f t="shared" si="1"/>
        <v>11388767.28792274</v>
      </c>
      <c r="J7" s="20">
        <f t="shared" ref="J7:J14" si="2">I7*1.18</f>
        <v>13438745.399748832</v>
      </c>
    </row>
    <row r="8" spans="2:13">
      <c r="B8" s="25" t="s">
        <v>12</v>
      </c>
      <c r="C8" s="18">
        <v>7900000</v>
      </c>
      <c r="D8" s="19">
        <v>1.8392299999999999</v>
      </c>
      <c r="E8" s="20">
        <f t="shared" si="0"/>
        <v>14529917</v>
      </c>
      <c r="F8" s="20">
        <f>E8*1.18</f>
        <v>17145302.059999999</v>
      </c>
      <c r="G8" s="21">
        <v>7823205</v>
      </c>
      <c r="H8" s="26">
        <f>'[1]11_14'!$I$10</f>
        <v>1.7465711994934214</v>
      </c>
      <c r="I8" s="21">
        <f t="shared" si="1"/>
        <v>13663784.540732931</v>
      </c>
      <c r="J8" s="20">
        <f t="shared" si="2"/>
        <v>16123265.758064859</v>
      </c>
    </row>
    <row r="9" spans="2:13">
      <c r="B9" s="25" t="s">
        <v>13</v>
      </c>
      <c r="C9" s="18">
        <v>3800000</v>
      </c>
      <c r="D9" s="19">
        <v>1.8392299999999999</v>
      </c>
      <c r="E9" s="20">
        <f t="shared" si="0"/>
        <v>6989074</v>
      </c>
      <c r="F9" s="20">
        <f>E9*1.18</f>
        <v>8247107.3199999994</v>
      </c>
      <c r="G9" s="21">
        <v>2761917</v>
      </c>
      <c r="H9" s="27">
        <f>'[1]11_14'!$I$11</f>
        <v>1.5813901264558738</v>
      </c>
      <c r="I9" s="21">
        <f t="shared" si="1"/>
        <v>4367668.2738906275</v>
      </c>
      <c r="J9" s="20">
        <f t="shared" si="2"/>
        <v>5153848.5631909398</v>
      </c>
    </row>
    <row r="10" spans="2:13">
      <c r="B10" s="28" t="s">
        <v>14</v>
      </c>
      <c r="C10" s="29">
        <v>2400000</v>
      </c>
      <c r="D10" s="19">
        <v>1.8392299999999999</v>
      </c>
      <c r="E10" s="20">
        <f t="shared" si="0"/>
        <v>4414152</v>
      </c>
      <c r="F10" s="20">
        <f>E10*1.18</f>
        <v>5208699.3599999994</v>
      </c>
      <c r="G10" s="30">
        <v>1898382</v>
      </c>
      <c r="H10" s="31">
        <f>'[1]11_14'!$I$12</f>
        <v>1.340674429015114</v>
      </c>
      <c r="I10" s="21">
        <f t="shared" si="1"/>
        <v>2545112.2039025701</v>
      </c>
      <c r="J10" s="20">
        <f>I10*1.18</f>
        <v>3003232.4006050327</v>
      </c>
    </row>
    <row r="11" spans="2:13" ht="12.75" customHeight="1">
      <c r="B11" s="33" t="s">
        <v>15</v>
      </c>
      <c r="C11" s="29">
        <v>1200000</v>
      </c>
      <c r="D11" s="19">
        <v>1.8392299999999999</v>
      </c>
      <c r="E11" s="30">
        <f t="shared" si="0"/>
        <v>2207076</v>
      </c>
      <c r="F11" s="34">
        <f>C11*D11*1.18</f>
        <v>2604349.6799999997</v>
      </c>
      <c r="G11" s="30">
        <v>364788</v>
      </c>
      <c r="H11" s="31">
        <f>'[1]11_14'!$I$13</f>
        <v>1.2770612917811439</v>
      </c>
      <c r="I11" s="21">
        <f t="shared" si="1"/>
        <v>465856.63450625993</v>
      </c>
      <c r="J11" s="20">
        <f>I11*1.18</f>
        <v>549710.8287173867</v>
      </c>
    </row>
    <row r="12" spans="2:13" ht="12.75" customHeight="1">
      <c r="B12" s="35" t="s">
        <v>16</v>
      </c>
      <c r="C12" s="36">
        <f>SUM(C6:C11)</f>
        <v>30880000</v>
      </c>
      <c r="D12" s="36"/>
      <c r="E12" s="36">
        <f t="shared" ref="E12:J12" si="3">SUM(E6:E11)</f>
        <v>56795422.399999999</v>
      </c>
      <c r="F12" s="36">
        <f t="shared" si="3"/>
        <v>67018598.431999996</v>
      </c>
      <c r="G12" s="36">
        <f t="shared" si="3"/>
        <v>30051590.210000001</v>
      </c>
      <c r="H12" s="36"/>
      <c r="I12" s="36">
        <f t="shared" si="3"/>
        <v>51790299.258966453</v>
      </c>
      <c r="J12" s="36">
        <f t="shared" si="3"/>
        <v>61112553.125580393</v>
      </c>
    </row>
    <row r="13" spans="2:13">
      <c r="B13" s="37" t="s">
        <v>17</v>
      </c>
      <c r="C13" s="38">
        <v>2000000</v>
      </c>
      <c r="D13" s="39">
        <v>1.8514600000000001</v>
      </c>
      <c r="E13" s="40">
        <f t="shared" ref="E13:E18" si="4">C13*D13</f>
        <v>3702920</v>
      </c>
      <c r="F13" s="41">
        <f t="shared" ref="F13:F18" si="5">C13*D13*1.18</f>
        <v>4369445.5999999996</v>
      </c>
      <c r="G13" s="32">
        <v>1252675</v>
      </c>
      <c r="H13" s="42">
        <f>I13/G13</f>
        <v>1.1653897880535653</v>
      </c>
      <c r="I13" s="21">
        <f>'[2]потери расчет'!Q10+'[2]потери расчет'!Q11</f>
        <v>1459854.6527499999</v>
      </c>
      <c r="J13" s="20">
        <f t="shared" si="2"/>
        <v>1722628.4902449998</v>
      </c>
    </row>
    <row r="14" spans="2:13">
      <c r="B14" s="37" t="s">
        <v>18</v>
      </c>
      <c r="C14" s="38">
        <v>2100000</v>
      </c>
      <c r="D14" s="39">
        <v>1.8514600000000001</v>
      </c>
      <c r="E14" s="40">
        <f t="shared" si="4"/>
        <v>3888066</v>
      </c>
      <c r="F14" s="41">
        <f t="shared" si="5"/>
        <v>4587917.88</v>
      </c>
      <c r="G14" s="32">
        <v>199210</v>
      </c>
      <c r="H14" s="44">
        <v>1.15404</v>
      </c>
      <c r="I14" s="21">
        <f>'[2]потери расчет'!Q16</f>
        <v>229896.30839999998</v>
      </c>
      <c r="J14" s="20">
        <f t="shared" si="2"/>
        <v>271277.64391199994</v>
      </c>
      <c r="L14" s="43"/>
    </row>
    <row r="15" spans="2:13">
      <c r="B15" s="37" t="s">
        <v>19</v>
      </c>
      <c r="C15" s="38">
        <v>1400000</v>
      </c>
      <c r="D15" s="39">
        <v>1.8514600000000001</v>
      </c>
      <c r="E15" s="40">
        <f t="shared" si="4"/>
        <v>2592044</v>
      </c>
      <c r="F15" s="41">
        <f t="shared" si="5"/>
        <v>3058611.92</v>
      </c>
      <c r="G15" s="32">
        <v>2141360</v>
      </c>
      <c r="H15" s="45">
        <f>I15/G15</f>
        <v>1.2615850446445249</v>
      </c>
      <c r="I15" s="21">
        <f>'[2]потери расчет'!Q22+'[2]потери расчет'!Q23</f>
        <v>2701507.7511999998</v>
      </c>
      <c r="J15" s="20">
        <f>I15*1.18</f>
        <v>3187779.1464159996</v>
      </c>
      <c r="K15" s="43"/>
      <c r="M15" s="43"/>
    </row>
    <row r="16" spans="2:13">
      <c r="B16" s="37" t="s">
        <v>20</v>
      </c>
      <c r="C16" s="38">
        <v>5420000</v>
      </c>
      <c r="D16" s="39">
        <v>1.8514600000000001</v>
      </c>
      <c r="E16" s="40">
        <f t="shared" si="4"/>
        <v>10034913.200000001</v>
      </c>
      <c r="F16" s="41">
        <f t="shared" si="5"/>
        <v>11841197.576000001</v>
      </c>
      <c r="G16" s="46">
        <v>6069078</v>
      </c>
      <c r="H16" s="45">
        <f>I16/G16</f>
        <v>1.6449399999999998</v>
      </c>
      <c r="I16" s="21">
        <v>9983269.1653199997</v>
      </c>
      <c r="J16" s="20">
        <f>I16*1.18</f>
        <v>11780257.6150776</v>
      </c>
    </row>
    <row r="17" spans="2:12">
      <c r="B17" s="37" t="s">
        <v>21</v>
      </c>
      <c r="C17" s="38">
        <v>8300000</v>
      </c>
      <c r="D17" s="39">
        <v>1.8514600000000001</v>
      </c>
      <c r="E17" s="40">
        <f t="shared" si="4"/>
        <v>15367118</v>
      </c>
      <c r="F17" s="41">
        <f t="shared" si="5"/>
        <v>18133199.239999998</v>
      </c>
      <c r="G17" s="46">
        <v>9252618</v>
      </c>
      <c r="H17" s="47">
        <v>1.88646</v>
      </c>
      <c r="I17" s="21">
        <f>G17*H17</f>
        <v>17454693.752280001</v>
      </c>
      <c r="J17" s="20">
        <f>I17*1.18</f>
        <v>20596538.627690401</v>
      </c>
    </row>
    <row r="18" spans="2:12">
      <c r="B18" s="37" t="s">
        <v>22</v>
      </c>
      <c r="C18" s="38">
        <v>9100000</v>
      </c>
      <c r="D18" s="39">
        <v>1.8514600000000001</v>
      </c>
      <c r="E18" s="40">
        <f t="shared" si="4"/>
        <v>16848286</v>
      </c>
      <c r="F18" s="40">
        <f t="shared" si="5"/>
        <v>19880977.48</v>
      </c>
      <c r="G18" s="48">
        <v>10187272</v>
      </c>
      <c r="H18" s="49">
        <v>1.99125</v>
      </c>
      <c r="I18" s="21">
        <f>G18*H18</f>
        <v>20285405.370000001</v>
      </c>
      <c r="J18" s="20">
        <f>I18*1.18</f>
        <v>23936778.336599998</v>
      </c>
      <c r="L18" s="43"/>
    </row>
    <row r="19" spans="2:12" ht="13.5" thickBot="1">
      <c r="B19" s="50" t="s">
        <v>23</v>
      </c>
      <c r="C19" s="51">
        <f>SUM(C13:C18)</f>
        <v>28320000</v>
      </c>
      <c r="D19" s="51"/>
      <c r="E19" s="51">
        <f>SUM(E13:E18)</f>
        <v>52433347.200000003</v>
      </c>
      <c r="F19" s="51">
        <f>SUM(F13:F18)</f>
        <v>61871349.69600001</v>
      </c>
      <c r="G19" s="51">
        <f>SUM(G13:G18)</f>
        <v>29102213</v>
      </c>
      <c r="H19" s="51"/>
      <c r="I19" s="51">
        <f>SUM(I13:I18)</f>
        <v>52114626.999950007</v>
      </c>
      <c r="J19" s="51">
        <f>SUM(J13:J18)</f>
        <v>61495259.859940998</v>
      </c>
      <c r="L19" s="43"/>
    </row>
    <row r="20" spans="2:12" ht="13.5" thickBot="1">
      <c r="B20" s="52" t="s">
        <v>24</v>
      </c>
      <c r="C20" s="53">
        <f>C12+C19</f>
        <v>59200000</v>
      </c>
      <c r="D20" s="53"/>
      <c r="E20" s="53">
        <f>E12+E19</f>
        <v>109228769.59999999</v>
      </c>
      <c r="F20" s="53">
        <f>F12+F19</f>
        <v>128889948.12800001</v>
      </c>
      <c r="G20" s="53">
        <f>G12+G19</f>
        <v>59153803.210000001</v>
      </c>
      <c r="H20" s="53"/>
      <c r="I20" s="53">
        <f>I12+I19</f>
        <v>103904926.25891647</v>
      </c>
      <c r="J20" s="53">
        <f>J12+J19</f>
        <v>122607812.98552139</v>
      </c>
    </row>
    <row r="21" spans="2:12" s="56" customFormat="1">
      <c r="B21" s="54"/>
      <c r="C21" s="55"/>
      <c r="D21" s="55"/>
      <c r="E21" s="55"/>
      <c r="F21" s="55"/>
      <c r="G21" s="55"/>
      <c r="H21" s="55"/>
      <c r="I21" s="55"/>
      <c r="J21" s="55"/>
    </row>
    <row r="22" spans="2:12" s="54" customFormat="1">
      <c r="B22" s="57"/>
      <c r="C22" s="58"/>
      <c r="D22" s="59"/>
      <c r="E22" s="59"/>
      <c r="F22" s="60"/>
      <c r="G22" s="60"/>
      <c r="H22" s="61"/>
    </row>
    <row r="23" spans="2:12" s="54" customFormat="1">
      <c r="B23" s="57"/>
      <c r="C23" s="58"/>
      <c r="D23" s="59"/>
      <c r="E23" s="59"/>
      <c r="F23" s="60"/>
      <c r="G23" s="60"/>
      <c r="H23" s="61"/>
    </row>
    <row r="24" spans="2:12" s="54" customFormat="1">
      <c r="B24" s="57"/>
      <c r="C24" s="58"/>
      <c r="D24" s="59"/>
      <c r="E24" s="59"/>
      <c r="F24" s="60"/>
      <c r="G24" s="60"/>
      <c r="H24" s="61"/>
    </row>
    <row r="25" spans="2:12" s="54" customFormat="1">
      <c r="B25" s="57"/>
      <c r="C25" s="58"/>
      <c r="D25" s="59"/>
      <c r="E25" s="59"/>
      <c r="F25" s="60"/>
      <c r="G25" s="60"/>
      <c r="H25" s="61"/>
    </row>
    <row r="26" spans="2:12" s="54" customFormat="1">
      <c r="B26" s="57"/>
      <c r="C26" s="58"/>
      <c r="D26" s="59"/>
      <c r="E26" s="59"/>
      <c r="F26" s="60"/>
      <c r="G26" s="60"/>
      <c r="H26" s="61"/>
    </row>
    <row r="27" spans="2:12" s="54" customFormat="1">
      <c r="B27" s="57"/>
      <c r="C27" s="58"/>
      <c r="D27" s="59"/>
      <c r="E27" s="59"/>
      <c r="F27" s="60"/>
      <c r="G27" s="60"/>
      <c r="H27" s="61"/>
    </row>
    <row r="28" spans="2:12" s="54" customFormat="1">
      <c r="B28" s="62"/>
      <c r="C28" s="63"/>
      <c r="D28" s="63"/>
      <c r="E28" s="63"/>
      <c r="F28" s="64"/>
      <c r="G28" s="65"/>
      <c r="H28" s="66"/>
    </row>
    <row r="29" spans="2:12">
      <c r="B29" s="67"/>
      <c r="C29" s="67"/>
      <c r="D29" s="67"/>
      <c r="E29" s="67"/>
      <c r="F29" s="67"/>
      <c r="G29" s="67"/>
    </row>
    <row r="30" spans="2:12">
      <c r="B30" s="67"/>
      <c r="C30" s="67"/>
      <c r="D30" s="67"/>
      <c r="E30" s="67"/>
      <c r="F30" s="67"/>
      <c r="G30" s="67"/>
    </row>
    <row r="31" spans="2:12" ht="15">
      <c r="B31" s="68"/>
      <c r="C31" s="69"/>
      <c r="D31" s="70"/>
      <c r="E31" s="71"/>
      <c r="F31" s="67"/>
      <c r="G31" s="67"/>
    </row>
    <row r="32" spans="2:12" ht="15">
      <c r="B32" s="68"/>
      <c r="C32" s="69"/>
      <c r="D32" s="70"/>
      <c r="E32" s="71"/>
      <c r="F32" s="67"/>
      <c r="G32" s="67"/>
    </row>
    <row r="33" spans="2:7" ht="15">
      <c r="B33" s="68"/>
      <c r="C33" s="69"/>
      <c r="D33" s="70"/>
      <c r="E33" s="71"/>
      <c r="F33" s="67"/>
      <c r="G33" s="67"/>
    </row>
    <row r="34" spans="2:7" ht="15">
      <c r="B34" s="68"/>
      <c r="C34" s="69"/>
      <c r="D34" s="70"/>
      <c r="E34" s="71"/>
      <c r="F34" s="67"/>
      <c r="G34" s="67"/>
    </row>
    <row r="35" spans="2:7" ht="15">
      <c r="B35" s="68"/>
      <c r="C35" s="69"/>
      <c r="D35" s="70"/>
      <c r="E35" s="71"/>
      <c r="F35" s="67"/>
      <c r="G35" s="67"/>
    </row>
    <row r="36" spans="2:7" ht="15">
      <c r="B36" s="68"/>
      <c r="C36" s="69"/>
      <c r="D36" s="70"/>
      <c r="E36" s="71"/>
      <c r="F36" s="67"/>
      <c r="G36" s="67"/>
    </row>
    <row r="37" spans="2:7">
      <c r="B37" s="72"/>
      <c r="C37" s="72"/>
      <c r="D37" s="72"/>
      <c r="E37" s="72"/>
    </row>
  </sheetData>
  <mergeCells count="12">
    <mergeCell ref="F28:G28"/>
    <mergeCell ref="F22:G22"/>
    <mergeCell ref="F23:G23"/>
    <mergeCell ref="F24:G24"/>
    <mergeCell ref="F25:G25"/>
    <mergeCell ref="F26:G26"/>
    <mergeCell ref="F27:G27"/>
    <mergeCell ref="B2:J2"/>
    <mergeCell ref="B3:J3"/>
    <mergeCell ref="B4:B5"/>
    <mergeCell ref="C4:F4"/>
    <mergeCell ref="G4:J4"/>
  </mergeCells>
  <printOptions horizontalCentered="1"/>
  <pageMargins left="0.15748031496062992" right="0.19685039370078741" top="0.19685039370078741" bottom="0.15748031496062992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ДЭК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MorozovaEA</dc:creator>
  <cp:lastModifiedBy>MorozovaEA</cp:lastModifiedBy>
  <dcterms:created xsi:type="dcterms:W3CDTF">2018-03-21T05:09:35Z</dcterms:created>
  <dcterms:modified xsi:type="dcterms:W3CDTF">2018-03-21T05:10:38Z</dcterms:modified>
</cp:coreProperties>
</file>